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R:\GRANTS\Charter School Sub-Recipient Allocations\FY 2025\2 - August\Uploaded to site\"/>
    </mc:Choice>
  </mc:AlternateContent>
  <xr:revisionPtr revIDLastSave="0" documentId="8_{81364A80-7B57-4198-A49B-C9663115B805}" xr6:coauthVersionLast="47" xr6:coauthVersionMax="47" xr10:uidLastSave="{00000000-0000-0000-0000-000000000000}"/>
  <bookViews>
    <workbookView xWindow="28680" yWindow="-3885" windowWidth="29040" windowHeight="15840" tabRatio="938" xr2:uid="{00000000-000D-0000-FFFF-FFFF00000000}"/>
  </bookViews>
  <sheets>
    <sheet name="#1461 Inlet Grove Comm HS " sheetId="75" r:id="rId1"/>
    <sheet name="#1571 South Tech Charter Acad" sheetId="95" state="hidden" r:id="rId2"/>
    <sheet name="#1571 South Tech Academy" sheetId="134" r:id="rId3"/>
    <sheet name="#2521 Ed Venture " sheetId="63" r:id="rId4"/>
    <sheet name="#2531 Potentials " sheetId="85" r:id="rId5"/>
    <sheet name="#2791 The Learning Center @ Els" sheetId="92" r:id="rId6"/>
    <sheet name="#2801 PB Maritime Acad Elem" sheetId="83" r:id="rId7"/>
    <sheet name="#2911 Western Academy" sheetId="98" r:id="rId8"/>
    <sheet name="#2941 Palm Beach School Autism " sheetId="84" r:id="rId9"/>
    <sheet name="#3083 The Learning Acad @ Els " sheetId="91" r:id="rId10"/>
    <sheet name="#3345 Career Academy of the PB " sheetId="70" r:id="rId11"/>
    <sheet name="#3381 Imagine Schools " sheetId="74" r:id="rId12"/>
    <sheet name="#3382 Glades Academy " sheetId="69" r:id="rId13"/>
    <sheet name="#3391 Seagull Academy Ind. Liv" sheetId="94" r:id="rId14"/>
    <sheet name="#3394 Montessori Acad Early  " sheetId="81" r:id="rId15"/>
    <sheet name="#3395 Somerset Academy JFK " sheetId="76" r:id="rId16"/>
    <sheet name="#3396 G-Star of the Arts " sheetId="67" r:id="rId17"/>
    <sheet name="#3398 Everglades Preparatory " sheetId="64" r:id="rId18"/>
    <sheet name="#3400 Believers Academy " sheetId="58" r:id="rId19"/>
    <sheet name="#3401 Quantum High School " sheetId="86" r:id="rId20"/>
    <sheet name="#3413 Somerset Acad Boca East" sheetId="103" r:id="rId21"/>
    <sheet name="#3421 Worthington High School" sheetId="99" r:id="rId22"/>
    <sheet name=" #3431 Renaissance CS @ WPB" sheetId="90" r:id="rId23"/>
    <sheet name="#3441 South Tech Prep Acd " sheetId="128" r:id="rId24"/>
    <sheet name="#3924 PB Maritime Acd Second " sheetId="119" r:id="rId25"/>
    <sheet name="#3941 Ben Gamla " sheetId="59" r:id="rId26"/>
    <sheet name="#3961 Gardens Schl Tech Arts" sheetId="68" r:id="rId27"/>
    <sheet name="#3971 Palm Beach Preparatory  " sheetId="80" r:id="rId28"/>
    <sheet name="#4001 Renaissance CS @ Well" sheetId="110" r:id="rId29"/>
    <sheet name="#4002 Renaissance CS @ Summit " sheetId="89" r:id="rId30"/>
    <sheet name="#4012 Somerset Canyons Middle  " sheetId="105" r:id="rId31"/>
    <sheet name="#4013 Somerset Acad Canyons HS " sheetId="100" r:id="rId32"/>
    <sheet name="#4020 Franklin Acd Boynton Bch " sheetId="66" r:id="rId33"/>
    <sheet name="#4030 Olympus International Acd" sheetId="130" r:id="rId34"/>
    <sheet name="#4031 Somerset Academy of Arts" sheetId="132" r:id="rId35"/>
    <sheet name="#4041 Somerset Acad Boca Middle" sheetId="104" r:id="rId36"/>
    <sheet name="#4050 Renaissance CS @ Cypress" sheetId="111" r:id="rId37"/>
    <sheet name="#4051 Renaissance CS @ Central " sheetId="106" r:id="rId38"/>
    <sheet name="#4061 Franklin Academy - PBG" sheetId="117" r:id="rId39"/>
    <sheet name="#4080 University Prep Academy" sheetId="120" r:id="rId40"/>
    <sheet name="#4081 Florida Futures Acd N" sheetId="121" r:id="rId41"/>
    <sheet name="#4090 SLAM MS" sheetId="122" r:id="rId42"/>
    <sheet name="#4091 Somerset Acd Lakes" sheetId="124" r:id="rId43"/>
    <sheet name="#4100 ConnectionsEd.CenterPB" sheetId="123" r:id="rId44"/>
    <sheet name="#4102 Bridge Prep Academy" sheetId="126" r:id="rId45"/>
    <sheet name="#4103 SLAM Boca MiddleHigh" sheetId="127" r:id="rId46"/>
    <sheet name="#4111 SLAM HS PB" sheetId="131" r:id="rId47"/>
    <sheet name="#4131 Somerset Academy Well HS" sheetId="136" r:id="rId48"/>
    <sheet name="#4121 South Tech Success" sheetId="133" state="hidden" r:id="rId49"/>
  </sheets>
  <definedNames>
    <definedName name="Indirect_Cost_Plan___2015_16" localSheetId="2">#REF!</definedName>
    <definedName name="Indirect_Cost_Plan___2015_16" localSheetId="47">#REF!</definedName>
    <definedName name="Indirect_Cost_Plan___2015_16">#REF!</definedName>
    <definedName name="NvsEndTime">45448.5669097222</definedName>
    <definedName name="_xlnm.Print_Area" localSheetId="22">' #3431 Renaissance CS @ WPB'!$B$1:$T$50</definedName>
    <definedName name="_xlnm.Print_Area" localSheetId="0">'#1461 Inlet Grove Comm HS '!$B$1:$X$53</definedName>
    <definedName name="_xlnm.Print_Area" localSheetId="2">'#1571 South Tech Academy'!$B$1:$T$28</definedName>
    <definedName name="_xlnm.Print_Area" localSheetId="1">'#1571 South Tech Charter Acad'!$B$1:$S$39</definedName>
    <definedName name="_xlnm.Print_Area" localSheetId="3">'#2521 Ed Venture '!$B$1:$T$52</definedName>
    <definedName name="_xlnm.Print_Area" localSheetId="4">'#2531 Potentials '!$B$1:$T$40</definedName>
    <definedName name="_xlnm.Print_Area" localSheetId="5">'#2791 The Learning Center @ Els'!$B$1:$T$49</definedName>
    <definedName name="_xlnm.Print_Area" localSheetId="6">'#2801 PB Maritime Acad Elem'!$B$1:$T$44</definedName>
    <definedName name="_xlnm.Print_Area" localSheetId="7">'#2911 Western Academy'!$B$1:$T$37</definedName>
    <definedName name="_xlnm.Print_Area" localSheetId="8">'#2941 Palm Beach School Autism '!$B$1:$T$49</definedName>
    <definedName name="_xlnm.Print_Area" localSheetId="9">'#3083 The Learning Acad @ Els '!$B$1:$T$43</definedName>
    <definedName name="_xlnm.Print_Area" localSheetId="10">'#3345 Career Academy of the PB '!$B$1:$T$43</definedName>
    <definedName name="_xlnm.Print_Area" localSheetId="11">'#3381 Imagine Schools '!$B$1:$T$46</definedName>
    <definedName name="_xlnm.Print_Area" localSheetId="12">'#3382 Glades Academy '!$B$1:$T$49</definedName>
    <definedName name="_xlnm.Print_Area" localSheetId="13">'#3391 Seagull Academy Ind. Liv'!$B$1:$T$46</definedName>
    <definedName name="_xlnm.Print_Area" localSheetId="14">'#3394 Montessori Acad Early  '!$B$1:$T$43</definedName>
    <definedName name="_xlnm.Print_Area" localSheetId="15">'#3395 Somerset Academy JFK '!$B$1:$T$48</definedName>
    <definedName name="_xlnm.Print_Area" localSheetId="16">'#3396 G-Star of the Arts '!$B$1:$T$50</definedName>
    <definedName name="_xlnm.Print_Area" localSheetId="17">'#3398 Everglades Preparatory '!$B$1:$T$52</definedName>
    <definedName name="_xlnm.Print_Area" localSheetId="18">'#3400 Believers Academy '!$B$1:$T$51</definedName>
    <definedName name="_xlnm.Print_Area" localSheetId="19">'#3401 Quantum High School '!$B$1:$T$41</definedName>
    <definedName name="_xlnm.Print_Area" localSheetId="20">'#3413 Somerset Acad Boca East'!$B$1:$T$45</definedName>
    <definedName name="_xlnm.Print_Area" localSheetId="21">'#3421 Worthington High School'!$B$1:$T$41</definedName>
    <definedName name="_xlnm.Print_Area" localSheetId="23">'#3441 South Tech Prep Acd '!$B$1:$T$39</definedName>
    <definedName name="_xlnm.Print_Area" localSheetId="24">'#3924 PB Maritime Acd Second '!$B$1:$T$43</definedName>
    <definedName name="_xlnm.Print_Area" localSheetId="25">'#3941 Ben Gamla '!$B$1:$T$36</definedName>
    <definedName name="_xlnm.Print_Area" localSheetId="26">'#3961 Gardens Schl Tech Arts'!$B$1:$T$47</definedName>
    <definedName name="_xlnm.Print_Area" localSheetId="27">'#3971 Palm Beach Preparatory  '!$B$1:$T$44</definedName>
    <definedName name="_xlnm.Print_Area" localSheetId="28">'#4001 Renaissance CS @ Well'!$B$1:$T$48</definedName>
    <definedName name="_xlnm.Print_Area" localSheetId="29">'#4002 Renaissance CS @ Summit '!$B$31:$T$33</definedName>
    <definedName name="_xlnm.Print_Area" localSheetId="30">'#4012 Somerset Canyons Middle  '!$B$1:$T$39</definedName>
    <definedName name="_xlnm.Print_Area" localSheetId="31">'#4013 Somerset Acad Canyons HS '!$B$1:$T$44</definedName>
    <definedName name="_xlnm.Print_Area" localSheetId="32">'#4020 Franklin Acd Boynton Bch '!$B$1:$T$45</definedName>
    <definedName name="_xlnm.Print_Area" localSheetId="33">'#4030 Olympus International Acd'!$B$1:$T$48</definedName>
    <definedName name="_xlnm.Print_Area" localSheetId="34">'#4031 Somerset Academy of Arts'!$B$1:$T$41</definedName>
    <definedName name="_xlnm.Print_Area" localSheetId="35">'#4041 Somerset Acad Boca Middle'!$B$1:$T$43</definedName>
    <definedName name="_xlnm.Print_Area" localSheetId="36">'#4050 Renaissance CS @ Cypress'!$B$1:$T$47</definedName>
    <definedName name="_xlnm.Print_Area" localSheetId="37">'#4051 Renaissance CS @ Central '!$B$1:$T$45</definedName>
    <definedName name="_xlnm.Print_Area" localSheetId="38">'#4061 Franklin Academy - PBG'!$B$1:$T$44</definedName>
    <definedName name="_xlnm.Print_Area" localSheetId="39">'#4080 University Prep Academy'!$B$1:$T$50</definedName>
    <definedName name="_xlnm.Print_Area" localSheetId="40">'#4081 Florida Futures Acd N'!$B$1:$T$49</definedName>
    <definedName name="_xlnm.Print_Area" localSheetId="41">'#4090 SLAM MS'!$B$1:$T$47</definedName>
    <definedName name="_xlnm.Print_Area" localSheetId="42">'#4091 Somerset Acd Lakes'!$B$1:$T$51</definedName>
    <definedName name="_xlnm.Print_Area" localSheetId="43">'#4100 ConnectionsEd.CenterPB'!$B$1:$T$55</definedName>
    <definedName name="_xlnm.Print_Area" localSheetId="44">'#4102 Bridge Prep Academy'!$B$1:$T$42</definedName>
    <definedName name="_xlnm.Print_Area" localSheetId="45">'#4103 SLAM Boca MiddleHigh'!$B$1:$T$50</definedName>
    <definedName name="_xlnm.Print_Area" localSheetId="46">'#4111 SLAM HS PB'!$B$1:$T$48</definedName>
    <definedName name="_xlnm.Print_Area" localSheetId="48">'#4121 South Tech Success'!$B$1:$S$39</definedName>
    <definedName name="_xlnm.Print_Area" localSheetId="47">'#4131 Somerset Academy Well HS'!$B$1:$T$46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 i="85" l="1"/>
  <c r="Y8" i="85"/>
  <c r="Y9" i="127"/>
  <c r="Y9" i="123"/>
  <c r="Y8" i="123"/>
  <c r="Y7" i="104"/>
  <c r="Y11" i="68"/>
  <c r="X8" i="136" l="1"/>
  <c r="X9" i="136"/>
  <c r="W8" i="136"/>
  <c r="S8" i="136"/>
  <c r="P8" i="136"/>
  <c r="X8" i="100"/>
  <c r="W8" i="100"/>
  <c r="S8" i="100"/>
  <c r="P8" i="100"/>
  <c r="W16" i="80"/>
  <c r="W15" i="80"/>
  <c r="W14" i="80"/>
  <c r="W13" i="80"/>
  <c r="W12" i="80"/>
  <c r="W11" i="80"/>
  <c r="W10" i="80"/>
  <c r="W9" i="80"/>
  <c r="W8" i="80"/>
  <c r="W8" i="75" l="1"/>
  <c r="N8" i="131" l="1"/>
  <c r="W10" i="126"/>
  <c r="W11" i="126"/>
  <c r="W12" i="126"/>
  <c r="W13" i="126"/>
  <c r="W14" i="126"/>
  <c r="W15" i="126"/>
  <c r="W8" i="126"/>
  <c r="W13" i="122"/>
  <c r="W14" i="122"/>
  <c r="W15" i="122"/>
  <c r="W10" i="122"/>
  <c r="W11" i="122"/>
  <c r="W12" i="122"/>
  <c r="W8" i="122"/>
  <c r="X11" i="84"/>
  <c r="X16" i="99"/>
  <c r="P10" i="64"/>
  <c r="S10" i="64" s="1"/>
  <c r="X10" i="64" s="1"/>
  <c r="O10" i="126" l="1"/>
  <c r="O11" i="69" l="1"/>
  <c r="N9" i="69"/>
  <c r="R14" i="105" l="1"/>
  <c r="R11" i="89" l="1"/>
  <c r="R11" i="90"/>
  <c r="R13" i="64"/>
  <c r="R12" i="67"/>
  <c r="H6" i="124" l="1"/>
  <c r="I6" i="124"/>
  <c r="H6" i="122"/>
  <c r="I6" i="122"/>
  <c r="H6" i="121"/>
  <c r="I6" i="121"/>
  <c r="R8" i="120"/>
  <c r="H6" i="120"/>
  <c r="I6" i="120"/>
  <c r="R11" i="117"/>
  <c r="H6" i="117"/>
  <c r="I6" i="117"/>
  <c r="H6" i="106"/>
  <c r="I6" i="106"/>
  <c r="H6" i="111"/>
  <c r="I6" i="111"/>
  <c r="R9" i="104"/>
  <c r="H6" i="104"/>
  <c r="I6" i="104"/>
  <c r="H6" i="132"/>
  <c r="I6" i="132"/>
  <c r="R12" i="132"/>
  <c r="R10" i="130"/>
  <c r="R7" i="130"/>
  <c r="H6" i="130"/>
  <c r="I6" i="130"/>
  <c r="H6" i="66"/>
  <c r="I6" i="66"/>
  <c r="R11" i="100"/>
  <c r="H6" i="100"/>
  <c r="I6" i="100"/>
  <c r="H6" i="105"/>
  <c r="I6" i="105"/>
  <c r="R11" i="105"/>
  <c r="R8" i="105"/>
  <c r="H6" i="89"/>
  <c r="I6" i="89"/>
  <c r="H6" i="110"/>
  <c r="I6" i="110"/>
  <c r="H6" i="80"/>
  <c r="I6" i="80"/>
  <c r="I6" i="68"/>
  <c r="H6" i="68"/>
  <c r="R10" i="68"/>
  <c r="H6" i="59"/>
  <c r="I6" i="59"/>
  <c r="R10" i="59"/>
  <c r="R11" i="119"/>
  <c r="H6" i="119"/>
  <c r="I6" i="119"/>
  <c r="H6" i="128"/>
  <c r="I6" i="128"/>
  <c r="H6" i="90"/>
  <c r="I6" i="90"/>
  <c r="H6" i="99"/>
  <c r="I6" i="99"/>
  <c r="R10" i="103"/>
  <c r="R7" i="103"/>
  <c r="H6" i="103"/>
  <c r="I6" i="103"/>
  <c r="H6" i="86"/>
  <c r="I6" i="86"/>
  <c r="H6" i="58"/>
  <c r="I6" i="58"/>
  <c r="H6" i="64"/>
  <c r="I6" i="64"/>
  <c r="H6" i="67"/>
  <c r="I6" i="67"/>
  <c r="R8" i="67"/>
  <c r="R10" i="67"/>
  <c r="R8" i="76"/>
  <c r="H6" i="76"/>
  <c r="I6" i="76"/>
  <c r="R9" i="84"/>
  <c r="R10" i="98"/>
  <c r="R7" i="98"/>
  <c r="R13" i="83"/>
  <c r="R11" i="75"/>
  <c r="H6" i="123"/>
  <c r="I6" i="123"/>
  <c r="R9" i="126"/>
  <c r="H6" i="126"/>
  <c r="I6" i="126"/>
  <c r="R10" i="127"/>
  <c r="H6" i="127"/>
  <c r="I6" i="127"/>
  <c r="R11" i="127"/>
  <c r="H6" i="131"/>
  <c r="I6" i="131"/>
  <c r="H6" i="136"/>
  <c r="I6" i="136"/>
  <c r="H6" i="81"/>
  <c r="I6" i="81"/>
  <c r="H6" i="94"/>
  <c r="I6" i="94"/>
  <c r="H6" i="69"/>
  <c r="I6" i="69"/>
  <c r="H6" i="74" l="1"/>
  <c r="I6" i="74"/>
  <c r="H6" i="70"/>
  <c r="I6" i="70"/>
  <c r="H6" i="91"/>
  <c r="I6" i="91"/>
  <c r="H6" i="84"/>
  <c r="I6" i="84"/>
  <c r="I6" i="98"/>
  <c r="I6" i="83"/>
  <c r="H6" i="83"/>
  <c r="X6" i="92"/>
  <c r="I6" i="92"/>
  <c r="H6" i="85"/>
  <c r="I6" i="85"/>
  <c r="Y6" i="85"/>
  <c r="Y6" i="63"/>
  <c r="X6" i="134"/>
  <c r="H6" i="134"/>
  <c r="I6" i="63"/>
  <c r="S6" i="134"/>
  <c r="S6" i="63" s="1"/>
  <c r="R6" i="134"/>
  <c r="R6" i="84" s="1"/>
  <c r="H6" i="98"/>
  <c r="H6" i="92"/>
  <c r="H6" i="63"/>
  <c r="A2" i="134"/>
  <c r="A2" i="85"/>
  <c r="A2" i="92"/>
  <c r="A2" i="83"/>
  <c r="A2" i="98"/>
  <c r="A2" i="84"/>
  <c r="A2" i="91"/>
  <c r="A2" i="70"/>
  <c r="A2" i="74"/>
  <c r="A2" i="69"/>
  <c r="A2" i="94"/>
  <c r="A2" i="81"/>
  <c r="A2" i="76"/>
  <c r="A2" i="67"/>
  <c r="A2" i="64"/>
  <c r="A2" i="58"/>
  <c r="A2" i="86"/>
  <c r="A2" i="103"/>
  <c r="A2" i="99"/>
  <c r="A2" i="90"/>
  <c r="A2" i="128"/>
  <c r="A2" i="119"/>
  <c r="A2" i="59"/>
  <c r="A2" i="68"/>
  <c r="A2" i="80"/>
  <c r="A2" i="110"/>
  <c r="A2" i="89"/>
  <c r="A2" i="105"/>
  <c r="A2" i="100"/>
  <c r="A2" i="66"/>
  <c r="A2" i="130"/>
  <c r="A2" i="132"/>
  <c r="A2" i="104"/>
  <c r="A2" i="111"/>
  <c r="A2" i="106"/>
  <c r="A2" i="117"/>
  <c r="A2" i="120"/>
  <c r="A2" i="121"/>
  <c r="A2" i="122"/>
  <c r="A2" i="124"/>
  <c r="A2" i="123"/>
  <c r="A2" i="126"/>
  <c r="A2" i="127"/>
  <c r="A2" i="131"/>
  <c r="A2" i="136"/>
  <c r="A2" i="63"/>
  <c r="R9" i="75"/>
  <c r="W9" i="98"/>
  <c r="W10" i="98"/>
  <c r="W11" i="98"/>
  <c r="S6" i="84" l="1"/>
  <c r="R6" i="85"/>
  <c r="S6" i="70"/>
  <c r="R6" i="70"/>
  <c r="S6" i="83"/>
  <c r="S6" i="74"/>
  <c r="R6" i="98"/>
  <c r="S6" i="85"/>
  <c r="S6" i="98"/>
  <c r="R6" i="91"/>
  <c r="R6" i="63"/>
  <c r="R6" i="83"/>
  <c r="S6" i="121"/>
  <c r="S6" i="105"/>
  <c r="S6" i="126"/>
  <c r="S6" i="90"/>
  <c r="S6" i="106"/>
  <c r="S6" i="69"/>
  <c r="S6" i="68"/>
  <c r="S6" i="67"/>
  <c r="S6" i="111"/>
  <c r="S6" i="120"/>
  <c r="S6" i="119"/>
  <c r="S6" i="99"/>
  <c r="S6" i="127"/>
  <c r="S6" i="100"/>
  <c r="S6" i="128"/>
  <c r="S6" i="103"/>
  <c r="S6" i="66"/>
  <c r="S6" i="86"/>
  <c r="S6" i="89"/>
  <c r="S6" i="81"/>
  <c r="S6" i="122"/>
  <c r="S6" i="117"/>
  <c r="S6" i="130"/>
  <c r="S6" i="110"/>
  <c r="S6" i="76"/>
  <c r="S6" i="131"/>
  <c r="S6" i="94"/>
  <c r="S6" i="104"/>
  <c r="S6" i="59"/>
  <c r="S6" i="64"/>
  <c r="S6" i="80"/>
  <c r="S6" i="136"/>
  <c r="S6" i="124"/>
  <c r="S6" i="132"/>
  <c r="S6" i="58"/>
  <c r="S6" i="123"/>
  <c r="S6" i="92"/>
  <c r="R6" i="90"/>
  <c r="R6" i="106"/>
  <c r="R6" i="66"/>
  <c r="R6" i="80"/>
  <c r="R6" i="132"/>
  <c r="R6" i="67"/>
  <c r="R6" i="58"/>
  <c r="R6" i="122"/>
  <c r="R6" i="100"/>
  <c r="R6" i="128"/>
  <c r="R6" i="120"/>
  <c r="R6" i="68"/>
  <c r="R6" i="119"/>
  <c r="R6" i="99"/>
  <c r="R6" i="127"/>
  <c r="R6" i="111"/>
  <c r="R6" i="89"/>
  <c r="R6" i="117"/>
  <c r="R6" i="130"/>
  <c r="R6" i="110"/>
  <c r="R6" i="76"/>
  <c r="R6" i="131"/>
  <c r="R6" i="94"/>
  <c r="R6" i="126"/>
  <c r="R6" i="136"/>
  <c r="R6" i="124"/>
  <c r="R6" i="104"/>
  <c r="R6" i="59"/>
  <c r="R6" i="103"/>
  <c r="R6" i="64"/>
  <c r="R6" i="121"/>
  <c r="R6" i="105"/>
  <c r="R6" i="69"/>
  <c r="R6" i="86"/>
  <c r="R6" i="81"/>
  <c r="R6" i="123"/>
  <c r="R6" i="74"/>
  <c r="R6" i="92"/>
  <c r="S6" i="91"/>
  <c r="V11" i="84"/>
  <c r="V15" i="74"/>
  <c r="W8" i="74"/>
  <c r="W9" i="74"/>
  <c r="W10" i="74"/>
  <c r="W11" i="74"/>
  <c r="W12" i="74"/>
  <c r="W13" i="74"/>
  <c r="W14" i="74"/>
  <c r="N17" i="131"/>
  <c r="N16" i="126"/>
  <c r="N17" i="124"/>
  <c r="N16" i="122"/>
  <c r="W18" i="120"/>
  <c r="N15" i="66"/>
  <c r="V15" i="100"/>
  <c r="U15" i="100"/>
  <c r="O15" i="100"/>
  <c r="N15" i="100"/>
  <c r="W9" i="110"/>
  <c r="X17" i="80" l="1"/>
  <c r="W9" i="131" l="1"/>
  <c r="X11" i="123"/>
  <c r="P8" i="123"/>
  <c r="P9" i="123"/>
  <c r="W8" i="124"/>
  <c r="W7" i="121"/>
  <c r="W10" i="120"/>
  <c r="P10" i="120"/>
  <c r="S10" i="120" s="1"/>
  <c r="X10" i="120" s="1"/>
  <c r="W8" i="117"/>
  <c r="W9" i="117"/>
  <c r="W10" i="117"/>
  <c r="W11" i="117"/>
  <c r="W12" i="117"/>
  <c r="W13" i="117"/>
  <c r="W14" i="117"/>
  <c r="W13" i="132"/>
  <c r="W14" i="132"/>
  <c r="W12" i="132"/>
  <c r="W11" i="66"/>
  <c r="W9" i="66"/>
  <c r="W10" i="66"/>
  <c r="W12" i="66"/>
  <c r="W13" i="66"/>
  <c r="W14" i="66"/>
  <c r="W7" i="100"/>
  <c r="P7" i="100"/>
  <c r="W14" i="105"/>
  <c r="X12" i="68"/>
  <c r="S7" i="100" l="1"/>
  <c r="X7" i="100" s="1"/>
  <c r="W13" i="103"/>
  <c r="W8" i="58"/>
  <c r="W9" i="58"/>
  <c r="U15" i="74"/>
  <c r="R15" i="74"/>
  <c r="O15" i="74"/>
  <c r="N15" i="74"/>
  <c r="W7" i="74"/>
  <c r="P7" i="74"/>
  <c r="W7" i="84"/>
  <c r="X10" i="85"/>
  <c r="S7" i="74" l="1"/>
  <c r="X7" i="74" s="1"/>
  <c r="X14" i="127" l="1"/>
  <c r="W11" i="104"/>
  <c r="W12" i="104"/>
  <c r="X13" i="104"/>
  <c r="W8" i="89"/>
  <c r="W8" i="110"/>
  <c r="W7" i="68"/>
  <c r="P7" i="68"/>
  <c r="S7" i="68" s="1"/>
  <c r="X14" i="59"/>
  <c r="W13" i="59"/>
  <c r="W12" i="59"/>
  <c r="W11" i="59"/>
  <c r="W9" i="119"/>
  <c r="W10" i="119"/>
  <c r="W11" i="119"/>
  <c r="W12" i="119"/>
  <c r="W13" i="119"/>
  <c r="W14" i="119"/>
  <c r="X14" i="103"/>
  <c r="W11" i="103"/>
  <c r="W12" i="103"/>
  <c r="W9" i="103"/>
  <c r="W15" i="86"/>
  <c r="W14" i="86"/>
  <c r="W13" i="86"/>
  <c r="U13" i="67"/>
  <c r="X10" i="70"/>
  <c r="W7" i="92"/>
  <c r="Y7" i="68" l="1"/>
  <c r="W11" i="86" l="1"/>
  <c r="W12" i="86"/>
  <c r="W10" i="86"/>
  <c r="V14" i="103" l="1"/>
  <c r="R14" i="103"/>
  <c r="X15" i="81"/>
  <c r="V15" i="81"/>
  <c r="U15" i="81"/>
  <c r="R15" i="81"/>
  <c r="V10" i="94"/>
  <c r="R10" i="94"/>
  <c r="V17" i="69"/>
  <c r="X17" i="69"/>
  <c r="V10" i="70"/>
  <c r="R10" i="70"/>
  <c r="V14" i="91"/>
  <c r="U11" i="84"/>
  <c r="R11" i="84"/>
  <c r="O11" i="84"/>
  <c r="N11" i="84"/>
  <c r="V13" i="98"/>
  <c r="U13" i="98"/>
  <c r="R13" i="98"/>
  <c r="O13" i="98"/>
  <c r="N13" i="98"/>
  <c r="V10" i="85"/>
  <c r="U10" i="85"/>
  <c r="R10" i="85"/>
  <c r="O10" i="85"/>
  <c r="N10" i="85"/>
  <c r="W9" i="122" l="1"/>
  <c r="W9" i="120"/>
  <c r="W11" i="120"/>
  <c r="W12" i="120"/>
  <c r="W13" i="120"/>
  <c r="W14" i="120"/>
  <c r="W15" i="120"/>
  <c r="W16" i="120"/>
  <c r="W17" i="120"/>
  <c r="W8" i="59"/>
  <c r="W9" i="59"/>
  <c r="W10" i="59"/>
  <c r="W8" i="90"/>
  <c r="P8" i="90"/>
  <c r="S8" i="90" s="1"/>
  <c r="W9" i="99"/>
  <c r="W7" i="103"/>
  <c r="W9" i="86"/>
  <c r="W15" i="64"/>
  <c r="W14" i="64"/>
  <c r="W8" i="64"/>
  <c r="W9" i="76"/>
  <c r="W7" i="69"/>
  <c r="W10" i="83"/>
  <c r="W11" i="83"/>
  <c r="W12" i="83"/>
  <c r="W13" i="83"/>
  <c r="W14" i="83"/>
  <c r="W10" i="92"/>
  <c r="W11" i="92"/>
  <c r="W8" i="92"/>
  <c r="W9" i="92"/>
  <c r="Y8" i="90" l="1"/>
  <c r="W9" i="111" l="1"/>
  <c r="W10" i="111"/>
  <c r="W11" i="111"/>
  <c r="W12" i="111"/>
  <c r="W9" i="132"/>
  <c r="W10" i="132"/>
  <c r="W11" i="132"/>
  <c r="W7" i="130"/>
  <c r="W8" i="130"/>
  <c r="W9" i="130"/>
  <c r="W10" i="130"/>
  <c r="W11" i="130"/>
  <c r="W12" i="130"/>
  <c r="W9" i="90"/>
  <c r="W10" i="90"/>
  <c r="W11" i="90"/>
  <c r="W12" i="90"/>
  <c r="W13" i="90"/>
  <c r="U10" i="94" l="1"/>
  <c r="O10" i="70"/>
  <c r="N10" i="70"/>
  <c r="U10" i="70"/>
  <c r="U14" i="91"/>
  <c r="W12" i="105" l="1"/>
  <c r="W13" i="105"/>
  <c r="W8" i="63"/>
  <c r="W9" i="63"/>
  <c r="W10" i="63"/>
  <c r="W11" i="63"/>
  <c r="W12" i="63"/>
  <c r="W13" i="63"/>
  <c r="X10" i="94" l="1"/>
  <c r="W7" i="106" l="1"/>
  <c r="W10" i="68"/>
  <c r="W8" i="81"/>
  <c r="W9" i="81"/>
  <c r="W10" i="81"/>
  <c r="W11" i="81"/>
  <c r="W12" i="81"/>
  <c r="W13" i="81"/>
  <c r="W14" i="81"/>
  <c r="W9" i="69"/>
  <c r="W13" i="69"/>
  <c r="V13" i="136" l="1"/>
  <c r="U13" i="136"/>
  <c r="R13" i="136"/>
  <c r="O13" i="136"/>
  <c r="R11" i="123"/>
  <c r="O11" i="123"/>
  <c r="V13" i="104"/>
  <c r="U13" i="104"/>
  <c r="V15" i="132"/>
  <c r="U15" i="132"/>
  <c r="P9" i="131" l="1"/>
  <c r="S9" i="131" s="1"/>
  <c r="X9" i="131" s="1"/>
  <c r="P8" i="126"/>
  <c r="S8" i="126" s="1"/>
  <c r="X8" i="126" s="1"/>
  <c r="P8" i="124"/>
  <c r="S8" i="124" s="1"/>
  <c r="X8" i="124" s="1"/>
  <c r="P8" i="122"/>
  <c r="S8" i="122" s="1"/>
  <c r="X8" i="122" s="1"/>
  <c r="P9" i="120"/>
  <c r="S9" i="120" s="1"/>
  <c r="X9" i="120" s="1"/>
  <c r="P8" i="111"/>
  <c r="S8" i="111" s="1"/>
  <c r="X8" i="111" s="1"/>
  <c r="W7" i="104"/>
  <c r="W8" i="104"/>
  <c r="W9" i="104"/>
  <c r="W10" i="104"/>
  <c r="P8" i="132"/>
  <c r="S8" i="132" s="1"/>
  <c r="X8" i="132" s="1"/>
  <c r="W7" i="89"/>
  <c r="P8" i="89"/>
  <c r="S8" i="89" s="1"/>
  <c r="X8" i="89" s="1"/>
  <c r="P8" i="110"/>
  <c r="S8" i="110" s="1"/>
  <c r="Y8" i="110" s="1"/>
  <c r="P9" i="80"/>
  <c r="S9" i="80" s="1"/>
  <c r="Y9" i="80" s="1"/>
  <c r="W9" i="68"/>
  <c r="W8" i="68"/>
  <c r="P8" i="119"/>
  <c r="S8" i="119" s="1"/>
  <c r="X8" i="119" s="1"/>
  <c r="P9" i="99"/>
  <c r="S9" i="99" s="1"/>
  <c r="Y9" i="99" s="1"/>
  <c r="P9" i="86"/>
  <c r="S9" i="86" s="1"/>
  <c r="X9" i="86" s="1"/>
  <c r="P9" i="58"/>
  <c r="S9" i="58" s="1"/>
  <c r="X9" i="58" s="1"/>
  <c r="W11" i="64"/>
  <c r="W12" i="64"/>
  <c r="W13" i="64"/>
  <c r="P9" i="64"/>
  <c r="S9" i="64" s="1"/>
  <c r="X9" i="64" s="1"/>
  <c r="P9" i="76"/>
  <c r="S9" i="76" s="1"/>
  <c r="Y9" i="76" s="1"/>
  <c r="P8" i="69"/>
  <c r="S8" i="69" s="1"/>
  <c r="Y8" i="69" s="1"/>
  <c r="P7" i="84"/>
  <c r="P8" i="83"/>
  <c r="S8" i="83" s="1"/>
  <c r="X8" i="83" s="1"/>
  <c r="P7" i="92"/>
  <c r="S7" i="92" s="1"/>
  <c r="X7" i="92" s="1"/>
  <c r="P8" i="63"/>
  <c r="S8" i="63" s="1"/>
  <c r="Y8" i="63" s="1"/>
  <c r="S7" i="84" l="1"/>
  <c r="Y7" i="84" s="1"/>
  <c r="W8" i="66" l="1"/>
  <c r="W11" i="58"/>
  <c r="W12" i="58"/>
  <c r="W10" i="58"/>
  <c r="W8" i="67"/>
  <c r="W9" i="67"/>
  <c r="W10" i="67"/>
  <c r="W11" i="67"/>
  <c r="W12" i="67"/>
  <c r="W8" i="84"/>
  <c r="W9" i="84"/>
  <c r="W10" i="84"/>
  <c r="W7" i="98"/>
  <c r="W9" i="75"/>
  <c r="W10" i="75"/>
  <c r="W11" i="75"/>
  <c r="W11" i="84" l="1"/>
  <c r="W52" i="84" s="1"/>
  <c r="W8" i="105"/>
  <c r="W9" i="105"/>
  <c r="W10" i="105"/>
  <c r="W11" i="105"/>
  <c r="W8" i="106"/>
  <c r="W9" i="106"/>
  <c r="W10" i="106"/>
  <c r="W11" i="106"/>
  <c r="W12" i="106"/>
  <c r="W9" i="89"/>
  <c r="W10" i="89"/>
  <c r="W11" i="89"/>
  <c r="W12" i="89"/>
  <c r="W13" i="89"/>
  <c r="O14" i="103" l="1"/>
  <c r="O15" i="81"/>
  <c r="O10" i="94"/>
  <c r="W10" i="76" l="1"/>
  <c r="W11" i="76"/>
  <c r="W12" i="76"/>
  <c r="W13" i="76"/>
  <c r="W14" i="76"/>
  <c r="W15" i="76"/>
  <c r="W10" i="131" l="1"/>
  <c r="W11" i="131"/>
  <c r="W12" i="131"/>
  <c r="W13" i="131"/>
  <c r="W14" i="131"/>
  <c r="W15" i="131"/>
  <c r="W16" i="131"/>
  <c r="V11" i="123"/>
  <c r="U11" i="123"/>
  <c r="W8" i="123"/>
  <c r="W9" i="123"/>
  <c r="W10" i="123"/>
  <c r="W10" i="99"/>
  <c r="W11" i="99"/>
  <c r="Y11" i="99" s="1"/>
  <c r="W12" i="99"/>
  <c r="W13" i="99"/>
  <c r="Y13" i="99" s="1"/>
  <c r="W14" i="99"/>
  <c r="Y14" i="99" s="1"/>
  <c r="W15" i="99"/>
  <c r="W8" i="99"/>
  <c r="P9" i="85" l="1"/>
  <c r="P8" i="85"/>
  <c r="P7" i="85"/>
  <c r="S7" i="85" s="1"/>
  <c r="P13" i="63"/>
  <c r="S13" i="63" s="1"/>
  <c r="P12" i="63"/>
  <c r="S12" i="63" s="1"/>
  <c r="P11" i="63"/>
  <c r="S11" i="63" s="1"/>
  <c r="P10" i="63"/>
  <c r="S10" i="63" s="1"/>
  <c r="P9" i="63"/>
  <c r="S9" i="63" s="1"/>
  <c r="P7" i="63"/>
  <c r="S7" i="63" s="1"/>
  <c r="S10" i="85" l="1"/>
  <c r="R13" i="104"/>
  <c r="O15" i="132"/>
  <c r="O13" i="104"/>
  <c r="R15" i="132"/>
  <c r="R13" i="130" l="1"/>
  <c r="R15" i="100"/>
  <c r="W10" i="136" l="1"/>
  <c r="W11" i="136"/>
  <c r="W12" i="136"/>
  <c r="W9" i="136"/>
  <c r="P10" i="136"/>
  <c r="S10" i="136" s="1"/>
  <c r="P11" i="136"/>
  <c r="S11" i="136" s="1"/>
  <c r="X11" i="136" s="1"/>
  <c r="P12" i="136"/>
  <c r="S12" i="136" s="1"/>
  <c r="P9" i="136"/>
  <c r="S9" i="136" s="1"/>
  <c r="N13" i="136"/>
  <c r="P10" i="131"/>
  <c r="S10" i="131" s="1"/>
  <c r="X10" i="131" s="1"/>
  <c r="P11" i="131"/>
  <c r="S11" i="131" s="1"/>
  <c r="X11" i="131" s="1"/>
  <c r="P12" i="131"/>
  <c r="S12" i="131" s="1"/>
  <c r="X12" i="131" s="1"/>
  <c r="P13" i="131"/>
  <c r="S13" i="131" s="1"/>
  <c r="X13" i="131" s="1"/>
  <c r="P14" i="131"/>
  <c r="S14" i="131" s="1"/>
  <c r="X14" i="131" s="1"/>
  <c r="P15" i="131"/>
  <c r="S15" i="131" s="1"/>
  <c r="X15" i="131" s="1"/>
  <c r="P16" i="131"/>
  <c r="S16" i="131" s="1"/>
  <c r="X16" i="131" s="1"/>
  <c r="W8" i="127"/>
  <c r="W9" i="127"/>
  <c r="W10" i="127"/>
  <c r="W11" i="127"/>
  <c r="W12" i="127"/>
  <c r="W13" i="127"/>
  <c r="P8" i="127"/>
  <c r="S8" i="127" s="1"/>
  <c r="P9" i="127"/>
  <c r="P10" i="127"/>
  <c r="S10" i="127" s="1"/>
  <c r="P11" i="127"/>
  <c r="S11" i="127" s="1"/>
  <c r="P12" i="127"/>
  <c r="S12" i="127" s="1"/>
  <c r="P13" i="127"/>
  <c r="S13" i="127" s="1"/>
  <c r="N14" i="127"/>
  <c r="W9" i="126"/>
  <c r="P9" i="126"/>
  <c r="S9" i="126" s="1"/>
  <c r="P10" i="126"/>
  <c r="S10" i="126" s="1"/>
  <c r="P11" i="126"/>
  <c r="S11" i="126" s="1"/>
  <c r="P12" i="126"/>
  <c r="S12" i="126" s="1"/>
  <c r="P13" i="126"/>
  <c r="S13" i="126" s="1"/>
  <c r="X13" i="126" s="1"/>
  <c r="P14" i="126"/>
  <c r="S14" i="126" s="1"/>
  <c r="X14" i="126" s="1"/>
  <c r="P15" i="126"/>
  <c r="S15" i="126" s="1"/>
  <c r="X15" i="126" s="1"/>
  <c r="P10" i="123"/>
  <c r="S10" i="123" s="1"/>
  <c r="Y10" i="123" s="1"/>
  <c r="N11" i="123"/>
  <c r="W10" i="124"/>
  <c r="W11" i="124"/>
  <c r="W12" i="124"/>
  <c r="W13" i="124"/>
  <c r="W14" i="124"/>
  <c r="W15" i="124"/>
  <c r="W16" i="124"/>
  <c r="P10" i="124"/>
  <c r="S10" i="124" s="1"/>
  <c r="P11" i="124"/>
  <c r="S11" i="124" s="1"/>
  <c r="P12" i="124"/>
  <c r="S12" i="124" s="1"/>
  <c r="P13" i="124"/>
  <c r="S13" i="124" s="1"/>
  <c r="P14" i="124"/>
  <c r="S14" i="124" s="1"/>
  <c r="P15" i="124"/>
  <c r="S15" i="124" s="1"/>
  <c r="P16" i="124"/>
  <c r="S16" i="124" s="1"/>
  <c r="P9" i="122"/>
  <c r="S9" i="122" s="1"/>
  <c r="X9" i="122" s="1"/>
  <c r="P10" i="122"/>
  <c r="S10" i="122" s="1"/>
  <c r="X10" i="122" s="1"/>
  <c r="P11" i="122"/>
  <c r="S11" i="122" s="1"/>
  <c r="X11" i="122" s="1"/>
  <c r="P12" i="122"/>
  <c r="S12" i="122" s="1"/>
  <c r="X12" i="122" s="1"/>
  <c r="P13" i="122"/>
  <c r="S13" i="122" s="1"/>
  <c r="X13" i="122" s="1"/>
  <c r="P14" i="122"/>
  <c r="S14" i="122" s="1"/>
  <c r="X14" i="122" s="1"/>
  <c r="P15" i="122"/>
  <c r="S15" i="122" s="1"/>
  <c r="X15" i="122" s="1"/>
  <c r="P8" i="121"/>
  <c r="S8" i="121" s="1"/>
  <c r="X8" i="121" s="1"/>
  <c r="P9" i="121"/>
  <c r="S9" i="121" s="1"/>
  <c r="X9" i="121" s="1"/>
  <c r="P12" i="120"/>
  <c r="S12" i="120" s="1"/>
  <c r="X12" i="120" s="1"/>
  <c r="P13" i="120"/>
  <c r="S13" i="120" s="1"/>
  <c r="X13" i="120" s="1"/>
  <c r="P14" i="120"/>
  <c r="S14" i="120" s="1"/>
  <c r="X14" i="120" s="1"/>
  <c r="P15" i="120"/>
  <c r="S15" i="120" s="1"/>
  <c r="X15" i="120" s="1"/>
  <c r="P16" i="120"/>
  <c r="S16" i="120" s="1"/>
  <c r="X16" i="120" s="1"/>
  <c r="P17" i="120"/>
  <c r="S17" i="120" s="1"/>
  <c r="X17" i="120" s="1"/>
  <c r="P18" i="120"/>
  <c r="S18" i="120" s="1"/>
  <c r="X18" i="120" s="1"/>
  <c r="N19" i="120"/>
  <c r="P8" i="117"/>
  <c r="S8" i="117" s="1"/>
  <c r="X8" i="117" s="1"/>
  <c r="P9" i="117"/>
  <c r="S9" i="117" s="1"/>
  <c r="X9" i="117" s="1"/>
  <c r="P10" i="117"/>
  <c r="S10" i="117" s="1"/>
  <c r="X10" i="117" s="1"/>
  <c r="P11" i="117"/>
  <c r="S11" i="117" s="1"/>
  <c r="X11" i="117" s="1"/>
  <c r="P12" i="117"/>
  <c r="S12" i="117" s="1"/>
  <c r="X12" i="117" s="1"/>
  <c r="P13" i="117"/>
  <c r="S13" i="117" s="1"/>
  <c r="X13" i="117" s="1"/>
  <c r="P14" i="117"/>
  <c r="S14" i="117" s="1"/>
  <c r="X14" i="117" s="1"/>
  <c r="P8" i="106"/>
  <c r="S8" i="106" s="1"/>
  <c r="X8" i="106" s="1"/>
  <c r="P9" i="106"/>
  <c r="S9" i="106" s="1"/>
  <c r="X9" i="106" s="1"/>
  <c r="P10" i="106"/>
  <c r="S10" i="106" s="1"/>
  <c r="X10" i="106" s="1"/>
  <c r="P11" i="106"/>
  <c r="S11" i="106" s="1"/>
  <c r="X11" i="106" s="1"/>
  <c r="P12" i="106"/>
  <c r="S12" i="106" s="1"/>
  <c r="X12" i="106" s="1"/>
  <c r="N13" i="106"/>
  <c r="N14" i="111"/>
  <c r="P9" i="111"/>
  <c r="S9" i="111" s="1"/>
  <c r="X9" i="111" s="1"/>
  <c r="P10" i="111"/>
  <c r="S10" i="111" s="1"/>
  <c r="X10" i="111" s="1"/>
  <c r="P11" i="111"/>
  <c r="S11" i="111" s="1"/>
  <c r="X11" i="111" s="1"/>
  <c r="P12" i="111"/>
  <c r="S12" i="111" s="1"/>
  <c r="X12" i="111" s="1"/>
  <c r="P13" i="111"/>
  <c r="S13" i="111" s="1"/>
  <c r="X13" i="111" s="1"/>
  <c r="P7" i="104"/>
  <c r="P8" i="104"/>
  <c r="S8" i="104" s="1"/>
  <c r="Y8" i="104" s="1"/>
  <c r="P9" i="104"/>
  <c r="S9" i="104" s="1"/>
  <c r="Y9" i="104" s="1"/>
  <c r="P10" i="104"/>
  <c r="S10" i="104" s="1"/>
  <c r="Y10" i="104" s="1"/>
  <c r="P11" i="104"/>
  <c r="S11" i="104" s="1"/>
  <c r="Y11" i="104" s="1"/>
  <c r="P12" i="104"/>
  <c r="S12" i="104" s="1"/>
  <c r="Y12" i="104" s="1"/>
  <c r="N13" i="104"/>
  <c r="P9" i="132"/>
  <c r="S9" i="132" s="1"/>
  <c r="X9" i="132" s="1"/>
  <c r="P10" i="132"/>
  <c r="S10" i="132" s="1"/>
  <c r="X10" i="132" s="1"/>
  <c r="P11" i="132"/>
  <c r="S11" i="132" s="1"/>
  <c r="X11" i="132" s="1"/>
  <c r="P12" i="132"/>
  <c r="S12" i="132" s="1"/>
  <c r="X12" i="132" s="1"/>
  <c r="P13" i="132"/>
  <c r="S13" i="132" s="1"/>
  <c r="X13" i="132" s="1"/>
  <c r="P14" i="132"/>
  <c r="S14" i="132" s="1"/>
  <c r="X14" i="132" s="1"/>
  <c r="N15" i="132"/>
  <c r="P7" i="130"/>
  <c r="S7" i="130" s="1"/>
  <c r="P8" i="130"/>
  <c r="S8" i="130" s="1"/>
  <c r="X8" i="130" s="1"/>
  <c r="P9" i="130"/>
  <c r="S9" i="130" s="1"/>
  <c r="X9" i="130" s="1"/>
  <c r="P10" i="130"/>
  <c r="S10" i="130" s="1"/>
  <c r="X10" i="130" s="1"/>
  <c r="P11" i="130"/>
  <c r="S11" i="130" s="1"/>
  <c r="X11" i="130" s="1"/>
  <c r="P12" i="130"/>
  <c r="S12" i="130" s="1"/>
  <c r="X12" i="130" s="1"/>
  <c r="P8" i="66"/>
  <c r="S8" i="66" s="1"/>
  <c r="X8" i="66" s="1"/>
  <c r="P9" i="66"/>
  <c r="S9" i="66" s="1"/>
  <c r="X9" i="66" s="1"/>
  <c r="P10" i="66"/>
  <c r="S10" i="66" s="1"/>
  <c r="X10" i="66" s="1"/>
  <c r="P11" i="66"/>
  <c r="S11" i="66" s="1"/>
  <c r="X11" i="66" s="1"/>
  <c r="P12" i="66"/>
  <c r="S12" i="66" s="1"/>
  <c r="X12" i="66" s="1"/>
  <c r="P13" i="66"/>
  <c r="S13" i="66" s="1"/>
  <c r="X13" i="66" s="1"/>
  <c r="P14" i="66"/>
  <c r="S14" i="66" s="1"/>
  <c r="X14" i="66" s="1"/>
  <c r="W9" i="100"/>
  <c r="W10" i="100"/>
  <c r="W11" i="100"/>
  <c r="W12" i="100"/>
  <c r="W13" i="100"/>
  <c r="W14" i="100"/>
  <c r="P9" i="100"/>
  <c r="S9" i="100" s="1"/>
  <c r="P10" i="100"/>
  <c r="S10" i="100" s="1"/>
  <c r="P11" i="100"/>
  <c r="S11" i="100" s="1"/>
  <c r="P12" i="100"/>
  <c r="S12" i="100" s="1"/>
  <c r="P13" i="100"/>
  <c r="S13" i="100" s="1"/>
  <c r="P14" i="100"/>
  <c r="S14" i="100" s="1"/>
  <c r="P8" i="105"/>
  <c r="S8" i="105" s="1"/>
  <c r="X8" i="105" s="1"/>
  <c r="P9" i="105"/>
  <c r="S9" i="105" s="1"/>
  <c r="X9" i="105" s="1"/>
  <c r="P10" i="105"/>
  <c r="S10" i="105" s="1"/>
  <c r="X10" i="105" s="1"/>
  <c r="P11" i="105"/>
  <c r="S11" i="105" s="1"/>
  <c r="X11" i="105" s="1"/>
  <c r="P12" i="105"/>
  <c r="S12" i="105" s="1"/>
  <c r="X12" i="105" s="1"/>
  <c r="P13" i="105"/>
  <c r="S13" i="105" s="1"/>
  <c r="X13" i="105" s="1"/>
  <c r="P14" i="105"/>
  <c r="S14" i="105" s="1"/>
  <c r="X14" i="105" s="1"/>
  <c r="P9" i="89"/>
  <c r="S9" i="89" s="1"/>
  <c r="X9" i="89" s="1"/>
  <c r="P10" i="89"/>
  <c r="S10" i="89" s="1"/>
  <c r="X10" i="89" s="1"/>
  <c r="P11" i="89"/>
  <c r="S11" i="89" s="1"/>
  <c r="X11" i="89" s="1"/>
  <c r="P12" i="89"/>
  <c r="S12" i="89" s="1"/>
  <c r="X12" i="89" s="1"/>
  <c r="P13" i="89"/>
  <c r="S13" i="89" s="1"/>
  <c r="X13" i="89" s="1"/>
  <c r="W10" i="110"/>
  <c r="W11" i="110"/>
  <c r="W12" i="110"/>
  <c r="W13" i="110"/>
  <c r="P9" i="110"/>
  <c r="S9" i="110" s="1"/>
  <c r="P10" i="110"/>
  <c r="S10" i="110" s="1"/>
  <c r="P11" i="110"/>
  <c r="S11" i="110" s="1"/>
  <c r="P12" i="110"/>
  <c r="S12" i="110" s="1"/>
  <c r="P13" i="110"/>
  <c r="S13" i="110" s="1"/>
  <c r="P10" i="80"/>
  <c r="S10" i="80" s="1"/>
  <c r="Y10" i="80" s="1"/>
  <c r="P11" i="80"/>
  <c r="S11" i="80" s="1"/>
  <c r="Y11" i="80" s="1"/>
  <c r="P12" i="80"/>
  <c r="S12" i="80" s="1"/>
  <c r="Y12" i="80" s="1"/>
  <c r="P13" i="80"/>
  <c r="S13" i="80" s="1"/>
  <c r="Y13" i="80" s="1"/>
  <c r="P14" i="80"/>
  <c r="S14" i="80" s="1"/>
  <c r="Y14" i="80" s="1"/>
  <c r="P15" i="80"/>
  <c r="S15" i="80" s="1"/>
  <c r="Y15" i="80" s="1"/>
  <c r="P16" i="80"/>
  <c r="S16" i="80" s="1"/>
  <c r="Y16" i="80" s="1"/>
  <c r="P9" i="68"/>
  <c r="S9" i="68" s="1"/>
  <c r="Y9" i="68" s="1"/>
  <c r="P10" i="68"/>
  <c r="S10" i="68" s="1"/>
  <c r="P11" i="68"/>
  <c r="P8" i="59"/>
  <c r="Y8" i="59" s="1"/>
  <c r="P9" i="59"/>
  <c r="S9" i="59" s="1"/>
  <c r="Y9" i="59" s="1"/>
  <c r="P10" i="59"/>
  <c r="S10" i="59" s="1"/>
  <c r="Y10" i="59" s="1"/>
  <c r="P11" i="59"/>
  <c r="S11" i="59" s="1"/>
  <c r="Y11" i="59" s="1"/>
  <c r="P12" i="59"/>
  <c r="S12" i="59" s="1"/>
  <c r="Y12" i="59" s="1"/>
  <c r="P13" i="59"/>
  <c r="S13" i="59" s="1"/>
  <c r="Y13" i="59" s="1"/>
  <c r="P9" i="119"/>
  <c r="S9" i="119" s="1"/>
  <c r="X9" i="119" s="1"/>
  <c r="P10" i="119"/>
  <c r="S10" i="119" s="1"/>
  <c r="X10" i="119" s="1"/>
  <c r="P11" i="119"/>
  <c r="S11" i="119" s="1"/>
  <c r="X11" i="119" s="1"/>
  <c r="P12" i="119"/>
  <c r="S12" i="119" s="1"/>
  <c r="X12" i="119" s="1"/>
  <c r="P13" i="119"/>
  <c r="S13" i="119" s="1"/>
  <c r="X13" i="119" s="1"/>
  <c r="P14" i="119"/>
  <c r="S14" i="119" s="1"/>
  <c r="X14" i="119" s="1"/>
  <c r="P9" i="90"/>
  <c r="S9" i="90" s="1"/>
  <c r="Y9" i="90" s="1"/>
  <c r="P10" i="90"/>
  <c r="S10" i="90" s="1"/>
  <c r="Y10" i="90" s="1"/>
  <c r="P11" i="90"/>
  <c r="S11" i="90" s="1"/>
  <c r="Y11" i="90" s="1"/>
  <c r="P12" i="90"/>
  <c r="S12" i="90" s="1"/>
  <c r="Y12" i="90" s="1"/>
  <c r="P13" i="90"/>
  <c r="S13" i="90" s="1"/>
  <c r="Y13" i="90" s="1"/>
  <c r="P10" i="99"/>
  <c r="S10" i="99" s="1"/>
  <c r="Y10" i="99" s="1"/>
  <c r="P11" i="99"/>
  <c r="P12" i="99"/>
  <c r="S12" i="99" s="1"/>
  <c r="Y12" i="99" s="1"/>
  <c r="P13" i="99"/>
  <c r="P14" i="99"/>
  <c r="P15" i="99"/>
  <c r="S15" i="99" s="1"/>
  <c r="Y15" i="99" s="1"/>
  <c r="N16" i="99"/>
  <c r="U14" i="103"/>
  <c r="W10" i="103"/>
  <c r="P13" i="103"/>
  <c r="S13" i="103" s="1"/>
  <c r="Y13" i="103" s="1"/>
  <c r="P7" i="103"/>
  <c r="S7" i="103" s="1"/>
  <c r="Y7" i="103" s="1"/>
  <c r="P8" i="103"/>
  <c r="Y8" i="103" s="1"/>
  <c r="P9" i="103"/>
  <c r="S9" i="103" s="1"/>
  <c r="Y9" i="103" s="1"/>
  <c r="P10" i="103"/>
  <c r="S10" i="103" s="1"/>
  <c r="P11" i="103"/>
  <c r="S11" i="103" s="1"/>
  <c r="Y11" i="103" s="1"/>
  <c r="P12" i="103"/>
  <c r="S12" i="103" s="1"/>
  <c r="Y12" i="103" s="1"/>
  <c r="N14" i="103"/>
  <c r="P10" i="86"/>
  <c r="S10" i="86" s="1"/>
  <c r="X10" i="86" s="1"/>
  <c r="P11" i="86"/>
  <c r="S11" i="86" s="1"/>
  <c r="X11" i="86" s="1"/>
  <c r="P12" i="86"/>
  <c r="S12" i="86" s="1"/>
  <c r="X12" i="86" s="1"/>
  <c r="P13" i="86"/>
  <c r="S13" i="86" s="1"/>
  <c r="X13" i="86" s="1"/>
  <c r="P14" i="86"/>
  <c r="S14" i="86" s="1"/>
  <c r="X14" i="86" s="1"/>
  <c r="P15" i="86"/>
  <c r="S15" i="86" s="1"/>
  <c r="X15" i="86" s="1"/>
  <c r="P10" i="58"/>
  <c r="S10" i="58" s="1"/>
  <c r="X10" i="58" s="1"/>
  <c r="P11" i="58"/>
  <c r="S11" i="58" s="1"/>
  <c r="X11" i="58" s="1"/>
  <c r="P12" i="58"/>
  <c r="S12" i="58" s="1"/>
  <c r="X12" i="58" s="1"/>
  <c r="N13" i="58"/>
  <c r="P11" i="64"/>
  <c r="S11" i="64" s="1"/>
  <c r="X11" i="64" s="1"/>
  <c r="P12" i="64"/>
  <c r="S12" i="64" s="1"/>
  <c r="X12" i="64" s="1"/>
  <c r="P13" i="64"/>
  <c r="S13" i="64" s="1"/>
  <c r="X13" i="64" s="1"/>
  <c r="P14" i="64"/>
  <c r="S14" i="64" s="1"/>
  <c r="X14" i="64" s="1"/>
  <c r="P15" i="64"/>
  <c r="S15" i="64" s="1"/>
  <c r="X15" i="64" s="1"/>
  <c r="P16" i="64"/>
  <c r="S16" i="64" s="1"/>
  <c r="X16" i="64" s="1"/>
  <c r="X7" i="130" l="1"/>
  <c r="Y13" i="110"/>
  <c r="Y8" i="127"/>
  <c r="X14" i="100"/>
  <c r="Y9" i="110"/>
  <c r="X10" i="136"/>
  <c r="X12" i="100"/>
  <c r="X10" i="100"/>
  <c r="Y13" i="127"/>
  <c r="X16" i="124"/>
  <c r="Y10" i="110"/>
  <c r="X13" i="100"/>
  <c r="X12" i="136"/>
  <c r="X12" i="124"/>
  <c r="Y12" i="127"/>
  <c r="X14" i="124"/>
  <c r="X15" i="124"/>
  <c r="Y12" i="110"/>
  <c r="Y11" i="127"/>
  <c r="X13" i="124"/>
  <c r="X11" i="124"/>
  <c r="X10" i="124"/>
  <c r="Y11" i="110"/>
  <c r="Y10" i="68"/>
  <c r="Y10" i="127"/>
  <c r="X11" i="126"/>
  <c r="X10" i="126"/>
  <c r="X9" i="126"/>
  <c r="X12" i="126"/>
  <c r="X9" i="100"/>
  <c r="X11" i="100"/>
  <c r="Y10" i="103"/>
  <c r="P8" i="67" l="1"/>
  <c r="S8" i="67" s="1"/>
  <c r="Y8" i="67" s="1"/>
  <c r="P9" i="67"/>
  <c r="S9" i="67" s="1"/>
  <c r="Y9" i="67" s="1"/>
  <c r="P10" i="67"/>
  <c r="S10" i="67" s="1"/>
  <c r="Y10" i="67" s="1"/>
  <c r="P11" i="67"/>
  <c r="S11" i="67" s="1"/>
  <c r="Y11" i="67" s="1"/>
  <c r="P12" i="67"/>
  <c r="S12" i="67" s="1"/>
  <c r="Y12" i="67" s="1"/>
  <c r="N13" i="67"/>
  <c r="P11" i="76"/>
  <c r="S11" i="76" s="1"/>
  <c r="Y11" i="76" s="1"/>
  <c r="P12" i="76"/>
  <c r="S12" i="76" s="1"/>
  <c r="Y12" i="76" s="1"/>
  <c r="P13" i="76"/>
  <c r="S13" i="76" s="1"/>
  <c r="P14" i="76"/>
  <c r="S14" i="76" s="1"/>
  <c r="Y14" i="76" s="1"/>
  <c r="P15" i="76"/>
  <c r="S15" i="76" s="1"/>
  <c r="Y15" i="76" s="1"/>
  <c r="N16" i="76"/>
  <c r="N15" i="81"/>
  <c r="P9" i="81"/>
  <c r="S9" i="81" s="1"/>
  <c r="Y9" i="81" s="1"/>
  <c r="P10" i="81"/>
  <c r="S10" i="81" s="1"/>
  <c r="Y10" i="81" s="1"/>
  <c r="P11" i="81"/>
  <c r="S11" i="81" s="1"/>
  <c r="Y11" i="81" s="1"/>
  <c r="P12" i="81"/>
  <c r="S12" i="81" s="1"/>
  <c r="Y12" i="81" s="1"/>
  <c r="P13" i="81"/>
  <c r="S13" i="81" s="1"/>
  <c r="Y13" i="81" s="1"/>
  <c r="P14" i="81"/>
  <c r="S14" i="81" s="1"/>
  <c r="Y14" i="81" s="1"/>
  <c r="N10" i="94"/>
  <c r="P8" i="94"/>
  <c r="S8" i="94" s="1"/>
  <c r="Y8" i="94" s="1"/>
  <c r="P9" i="94"/>
  <c r="S9" i="94" s="1"/>
  <c r="Y9" i="94" s="1"/>
  <c r="W10" i="69"/>
  <c r="W11" i="69"/>
  <c r="W12" i="69"/>
  <c r="W14" i="69"/>
  <c r="W15" i="69"/>
  <c r="W16" i="69"/>
  <c r="P11" i="69"/>
  <c r="S11" i="69" s="1"/>
  <c r="P12" i="69"/>
  <c r="S12" i="69" s="1"/>
  <c r="P13" i="69"/>
  <c r="S13" i="69" s="1"/>
  <c r="P14" i="69"/>
  <c r="S14" i="69" s="1"/>
  <c r="P15" i="69"/>
  <c r="S15" i="69" s="1"/>
  <c r="P16" i="69"/>
  <c r="S16" i="69" s="1"/>
  <c r="P9" i="69"/>
  <c r="S9" i="69" s="1"/>
  <c r="Y9" i="69" s="1"/>
  <c r="P8" i="74"/>
  <c r="P9" i="74"/>
  <c r="S9" i="74" s="1"/>
  <c r="X9" i="74" s="1"/>
  <c r="P10" i="74"/>
  <c r="S10" i="74" s="1"/>
  <c r="X10" i="74" s="1"/>
  <c r="P11" i="74"/>
  <c r="S11" i="74" s="1"/>
  <c r="X11" i="74" s="1"/>
  <c r="P12" i="74"/>
  <c r="S12" i="74" s="1"/>
  <c r="X12" i="74" s="1"/>
  <c r="P13" i="74"/>
  <c r="S13" i="74" s="1"/>
  <c r="X13" i="74" s="1"/>
  <c r="P14" i="74"/>
  <c r="S14" i="74" s="1"/>
  <c r="X14" i="74" s="1"/>
  <c r="P7" i="70"/>
  <c r="Y7" i="70" s="1"/>
  <c r="P8" i="70"/>
  <c r="Y8" i="70" s="1"/>
  <c r="P9" i="70"/>
  <c r="Y9" i="70" s="1"/>
  <c r="P8" i="91"/>
  <c r="S8" i="91" s="1"/>
  <c r="X8" i="91" s="1"/>
  <c r="P9" i="91"/>
  <c r="S9" i="91" s="1"/>
  <c r="X9" i="91" s="1"/>
  <c r="P10" i="91"/>
  <c r="S10" i="91" s="1"/>
  <c r="X10" i="91" s="1"/>
  <c r="P11" i="91"/>
  <c r="S11" i="91" s="1"/>
  <c r="X11" i="91" s="1"/>
  <c r="P12" i="91"/>
  <c r="S12" i="91" s="1"/>
  <c r="X12" i="91" s="1"/>
  <c r="P13" i="91"/>
  <c r="S13" i="91" s="1"/>
  <c r="X13" i="91" s="1"/>
  <c r="N14" i="91"/>
  <c r="P8" i="84"/>
  <c r="S8" i="84" s="1"/>
  <c r="Y8" i="84" s="1"/>
  <c r="P9" i="84"/>
  <c r="S9" i="84" s="1"/>
  <c r="Y9" i="84" s="1"/>
  <c r="P10" i="84"/>
  <c r="Y10" i="84" s="1"/>
  <c r="P11" i="98"/>
  <c r="S11" i="98" s="1"/>
  <c r="X11" i="98" s="1"/>
  <c r="P12" i="98"/>
  <c r="S12" i="98" s="1"/>
  <c r="X12" i="98" s="1"/>
  <c r="P7" i="98"/>
  <c r="S7" i="98" s="1"/>
  <c r="X7" i="98" s="1"/>
  <c r="P8" i="98"/>
  <c r="S8" i="98" s="1"/>
  <c r="X8" i="98" s="1"/>
  <c r="P9" i="98"/>
  <c r="S9" i="98" s="1"/>
  <c r="X9" i="98" s="1"/>
  <c r="P10" i="83"/>
  <c r="S10" i="83" s="1"/>
  <c r="X10" i="83" s="1"/>
  <c r="P11" i="83"/>
  <c r="S11" i="83" s="1"/>
  <c r="X11" i="83" s="1"/>
  <c r="P12" i="83"/>
  <c r="S12" i="83" s="1"/>
  <c r="X12" i="83" s="1"/>
  <c r="P13" i="83"/>
  <c r="S13" i="83" s="1"/>
  <c r="X13" i="83" s="1"/>
  <c r="P14" i="83"/>
  <c r="S14" i="83" s="1"/>
  <c r="X14" i="83" s="1"/>
  <c r="P15" i="83"/>
  <c r="S15" i="83" s="1"/>
  <c r="X15" i="83" s="1"/>
  <c r="P8" i="92"/>
  <c r="S8" i="92" s="1"/>
  <c r="X8" i="92" s="1"/>
  <c r="P9" i="92"/>
  <c r="S9" i="92" s="1"/>
  <c r="X9" i="92" s="1"/>
  <c r="P10" i="92"/>
  <c r="S10" i="92" s="1"/>
  <c r="X10" i="92" s="1"/>
  <c r="P11" i="92"/>
  <c r="S11" i="92" s="1"/>
  <c r="X11" i="92" s="1"/>
  <c r="P12" i="92"/>
  <c r="S12" i="92" s="1"/>
  <c r="X12" i="92" s="1"/>
  <c r="P13" i="92"/>
  <c r="S13" i="92" s="1"/>
  <c r="X13" i="92" s="1"/>
  <c r="P14" i="92"/>
  <c r="S14" i="92" s="1"/>
  <c r="X14" i="92" s="1"/>
  <c r="Y13" i="63"/>
  <c r="P9" i="75"/>
  <c r="S9" i="75" s="1"/>
  <c r="X9" i="75" s="1"/>
  <c r="P10" i="75"/>
  <c r="S10" i="75" s="1"/>
  <c r="X10" i="75" s="1"/>
  <c r="P11" i="75"/>
  <c r="S11" i="75" s="1"/>
  <c r="X11" i="75" s="1"/>
  <c r="S8" i="74" l="1"/>
  <c r="Y10" i="70"/>
  <c r="Y11" i="84"/>
  <c r="Y14" i="69"/>
  <c r="Y13" i="69"/>
  <c r="Y12" i="69"/>
  <c r="Y11" i="69"/>
  <c r="Y16" i="69"/>
  <c r="Y15" i="69"/>
  <c r="Y12" i="63"/>
  <c r="Y11" i="63"/>
  <c r="Y10" i="63"/>
  <c r="Y9" i="63"/>
  <c r="P8" i="80"/>
  <c r="S8" i="80" s="1"/>
  <c r="Y8" i="80" s="1"/>
  <c r="P8" i="68"/>
  <c r="S8" i="68" s="1"/>
  <c r="X8" i="74" l="1"/>
  <c r="X15" i="74" s="1"/>
  <c r="Y8" i="68"/>
  <c r="P8" i="64"/>
  <c r="S8" i="64" s="1"/>
  <c r="X8" i="64" s="1"/>
  <c r="X6" i="83" l="1"/>
  <c r="X6" i="98" s="1"/>
  <c r="Y6" i="84" s="1"/>
  <c r="X6" i="91" s="1"/>
  <c r="Y6" i="70" s="1"/>
  <c r="X6" i="74" s="1"/>
  <c r="W7" i="128" l="1"/>
  <c r="V9" i="128"/>
  <c r="U9" i="128"/>
  <c r="R9" i="128"/>
  <c r="N9" i="128"/>
  <c r="W9" i="128" l="1"/>
  <c r="R9" i="134"/>
  <c r="W7" i="132" l="1"/>
  <c r="P7" i="132"/>
  <c r="S7" i="132" s="1"/>
  <c r="W7" i="105"/>
  <c r="P7" i="105"/>
  <c r="S7" i="105" s="1"/>
  <c r="P8" i="58"/>
  <c r="S8" i="58" s="1"/>
  <c r="X8" i="58" s="1"/>
  <c r="W7" i="91"/>
  <c r="P7" i="91"/>
  <c r="S7" i="91" s="1"/>
  <c r="W7" i="136"/>
  <c r="W13" i="136" s="1"/>
  <c r="P7" i="136"/>
  <c r="P13" i="136" s="1"/>
  <c r="X7" i="132" l="1"/>
  <c r="S7" i="136"/>
  <c r="S13" i="136" s="1"/>
  <c r="X7" i="105"/>
  <c r="X7" i="91"/>
  <c r="X7" i="136" l="1"/>
  <c r="X13" i="136" s="1"/>
  <c r="R17" i="64"/>
  <c r="U17" i="64"/>
  <c r="N17" i="64"/>
  <c r="R13" i="67"/>
  <c r="O13" i="67"/>
  <c r="U16" i="76"/>
  <c r="R16" i="76"/>
  <c r="O16" i="76"/>
  <c r="U17" i="69"/>
  <c r="R17" i="69"/>
  <c r="N16" i="83"/>
  <c r="W7" i="75" l="1"/>
  <c r="X14" i="63" l="1"/>
  <c r="X14" i="110"/>
  <c r="X14" i="90"/>
  <c r="X13" i="67"/>
  <c r="U19" i="120" l="1"/>
  <c r="R19" i="120"/>
  <c r="P10" i="70" l="1"/>
  <c r="P8" i="99"/>
  <c r="S8" i="99" s="1"/>
  <c r="W7" i="67"/>
  <c r="P7" i="67"/>
  <c r="O17" i="69"/>
  <c r="Y8" i="99" l="1"/>
  <c r="S7" i="67"/>
  <c r="Y7" i="67" s="1"/>
  <c r="W15" i="100"/>
  <c r="W7" i="59"/>
  <c r="X16" i="76" l="1"/>
  <c r="V12" i="68" l="1"/>
  <c r="U12" i="68"/>
  <c r="O14" i="90"/>
  <c r="N14" i="90"/>
  <c r="V16" i="76" l="1"/>
  <c r="V14" i="111" l="1"/>
  <c r="U14" i="111"/>
  <c r="R14" i="111"/>
  <c r="O14" i="111"/>
  <c r="V14" i="90"/>
  <c r="U14" i="90"/>
  <c r="R14" i="90"/>
  <c r="W8" i="86"/>
  <c r="V15" i="92"/>
  <c r="U15" i="92"/>
  <c r="R15" i="92"/>
  <c r="O15" i="92"/>
  <c r="N15" i="92"/>
  <c r="W8" i="131" l="1"/>
  <c r="W7" i="131"/>
  <c r="P8" i="86"/>
  <c r="S8" i="86" s="1"/>
  <c r="X8" i="86" s="1"/>
  <c r="W8" i="76"/>
  <c r="S13" i="104" l="1"/>
  <c r="U12" i="75"/>
  <c r="V14" i="127" l="1"/>
  <c r="U14" i="127"/>
  <c r="R14" i="127"/>
  <c r="O14" i="127"/>
  <c r="V16" i="126"/>
  <c r="U16" i="126"/>
  <c r="V15" i="117"/>
  <c r="U15" i="117"/>
  <c r="R15" i="117"/>
  <c r="O15" i="117"/>
  <c r="N15" i="117"/>
  <c r="U9" i="134" l="1"/>
  <c r="V9" i="134"/>
  <c r="V14" i="63"/>
  <c r="W15" i="105"/>
  <c r="W52" i="105" s="1"/>
  <c r="W7" i="127" l="1"/>
  <c r="R16" i="126"/>
  <c r="W7" i="126"/>
  <c r="W7" i="123"/>
  <c r="W11" i="123" s="1"/>
  <c r="W9" i="124"/>
  <c r="W7" i="124"/>
  <c r="W7" i="122"/>
  <c r="W8" i="120"/>
  <c r="W7" i="120"/>
  <c r="W7" i="117"/>
  <c r="W7" i="111"/>
  <c r="W13" i="104"/>
  <c r="W7" i="66"/>
  <c r="W7" i="110"/>
  <c r="W7" i="80"/>
  <c r="N17" i="80"/>
  <c r="N12" i="68"/>
  <c r="R12" i="68"/>
  <c r="W7" i="119"/>
  <c r="R15" i="119"/>
  <c r="W16" i="126" l="1"/>
  <c r="W52" i="126" s="1"/>
  <c r="W15" i="132"/>
  <c r="W12" i="68"/>
  <c r="W15" i="117"/>
  <c r="W52" i="117" s="1"/>
  <c r="W14" i="111"/>
  <c r="W52" i="111" s="1"/>
  <c r="W14" i="127"/>
  <c r="W52" i="127" s="1"/>
  <c r="W15" i="66"/>
  <c r="W52" i="66" s="1"/>
  <c r="W17" i="80"/>
  <c r="W52" i="80" s="1"/>
  <c r="W7" i="99" l="1"/>
  <c r="W14" i="103"/>
  <c r="W7" i="86"/>
  <c r="W7" i="58"/>
  <c r="W7" i="64"/>
  <c r="V13" i="67"/>
  <c r="W15" i="74"/>
  <c r="R14" i="91"/>
  <c r="O14" i="91"/>
  <c r="W17" i="64" l="1"/>
  <c r="W52" i="103"/>
  <c r="W13" i="67"/>
  <c r="W52" i="67" s="1"/>
  <c r="W13" i="98" l="1"/>
  <c r="W52" i="98" s="1"/>
  <c r="R16" i="83"/>
  <c r="U14" i="63" l="1"/>
  <c r="P8" i="131"/>
  <c r="S8" i="131" s="1"/>
  <c r="X8" i="131" s="1"/>
  <c r="O16" i="126"/>
  <c r="P7" i="126"/>
  <c r="S7" i="126" s="1"/>
  <c r="X7" i="126" l="1"/>
  <c r="P9" i="124"/>
  <c r="S9" i="124" s="1"/>
  <c r="X9" i="124" s="1"/>
  <c r="V10" i="121"/>
  <c r="W10" i="121"/>
  <c r="W52" i="121" s="1"/>
  <c r="U10" i="121"/>
  <c r="R10" i="121"/>
  <c r="O10" i="121"/>
  <c r="N10" i="121"/>
  <c r="P8" i="120"/>
  <c r="S8" i="120" s="1"/>
  <c r="X8" i="120" s="1"/>
  <c r="P11" i="120"/>
  <c r="S11" i="120" s="1"/>
  <c r="X11" i="120" s="1"/>
  <c r="W52" i="104"/>
  <c r="O13" i="130"/>
  <c r="U13" i="130"/>
  <c r="V13" i="130"/>
  <c r="W13" i="130"/>
  <c r="W52" i="130" s="1"/>
  <c r="N13" i="130"/>
  <c r="S13" i="130"/>
  <c r="V15" i="66"/>
  <c r="U15" i="66"/>
  <c r="R15" i="66"/>
  <c r="O15" i="66"/>
  <c r="W52" i="100"/>
  <c r="V15" i="105"/>
  <c r="U15" i="105"/>
  <c r="R15" i="105"/>
  <c r="O15" i="105"/>
  <c r="N15" i="105"/>
  <c r="R14" i="63" l="1"/>
  <c r="R12" i="75" l="1"/>
  <c r="O12" i="68" l="1"/>
  <c r="P8" i="76"/>
  <c r="S8" i="76" s="1"/>
  <c r="Y8" i="76" s="1"/>
  <c r="N17" i="69" l="1"/>
  <c r="P10" i="98" l="1"/>
  <c r="S10" i="98" s="1"/>
  <c r="X10" i="98" s="1"/>
  <c r="U17" i="80" l="1"/>
  <c r="W7" i="90"/>
  <c r="W14" i="90" s="1"/>
  <c r="Y13" i="67" l="1"/>
  <c r="W7" i="76"/>
  <c r="W7" i="81"/>
  <c r="W15" i="81" s="1"/>
  <c r="W52" i="81" s="1"/>
  <c r="W7" i="94"/>
  <c r="W10" i="94" s="1"/>
  <c r="W10" i="70"/>
  <c r="W52" i="70" s="1"/>
  <c r="W9" i="83"/>
  <c r="W7" i="83"/>
  <c r="W7" i="85"/>
  <c r="W10" i="85" s="1"/>
  <c r="W7" i="63"/>
  <c r="W9" i="134"/>
  <c r="W52" i="74" l="1"/>
  <c r="W17" i="69"/>
  <c r="W52" i="69" s="1"/>
  <c r="Y7" i="85"/>
  <c r="Y10" i="85" s="1"/>
  <c r="W16" i="76"/>
  <c r="W14" i="91"/>
  <c r="W52" i="91" s="1"/>
  <c r="W52" i="85"/>
  <c r="W15" i="92"/>
  <c r="W52" i="92" s="1"/>
  <c r="W14" i="63"/>
  <c r="W52" i="63" s="1"/>
  <c r="W12" i="75"/>
  <c r="W52" i="75" s="1"/>
  <c r="Y6" i="69" l="1"/>
  <c r="Y6" i="94" s="1"/>
  <c r="Y6" i="81" s="1"/>
  <c r="Y6" i="76" s="1"/>
  <c r="Y6" i="67" s="1"/>
  <c r="X6" i="64" l="1"/>
  <c r="X6" i="58" s="1"/>
  <c r="X6" i="86" s="1"/>
  <c r="Y6" i="103" s="1"/>
  <c r="Y6" i="99" s="1"/>
  <c r="Y6" i="90" s="1"/>
  <c r="W52" i="136"/>
  <c r="U17" i="131"/>
  <c r="V17" i="131"/>
  <c r="W17" i="131"/>
  <c r="W52" i="131" s="1"/>
  <c r="W52" i="123"/>
  <c r="U17" i="124"/>
  <c r="V17" i="124"/>
  <c r="W17" i="124"/>
  <c r="W52" i="124" s="1"/>
  <c r="U16" i="122"/>
  <c r="V16" i="122"/>
  <c r="W16" i="122"/>
  <c r="W52" i="122" s="1"/>
  <c r="V19" i="120"/>
  <c r="W19" i="120"/>
  <c r="W52" i="120" s="1"/>
  <c r="U13" i="106"/>
  <c r="V13" i="106"/>
  <c r="W13" i="106"/>
  <c r="W52" i="106" s="1"/>
  <c r="W52" i="132"/>
  <c r="X6" i="128" l="1"/>
  <c r="X6" i="119" s="1"/>
  <c r="Y6" i="59" s="1"/>
  <c r="Y6" i="68" s="1"/>
  <c r="Y6" i="80" s="1"/>
  <c r="Y6" i="110" s="1"/>
  <c r="X6" i="89" s="1"/>
  <c r="U14" i="89"/>
  <c r="V14" i="89"/>
  <c r="W14" i="89"/>
  <c r="W52" i="89" s="1"/>
  <c r="U14" i="110"/>
  <c r="V14" i="110"/>
  <c r="W14" i="110"/>
  <c r="W52" i="110" s="1"/>
  <c r="V17" i="80"/>
  <c r="W52" i="68"/>
  <c r="U14" i="59"/>
  <c r="V14" i="59"/>
  <c r="W14" i="59"/>
  <c r="W52" i="59" s="1"/>
  <c r="U15" i="119"/>
  <c r="V15" i="119"/>
  <c r="W15" i="119"/>
  <c r="W52" i="119" s="1"/>
  <c r="W52" i="128"/>
  <c r="W52" i="90"/>
  <c r="U16" i="99"/>
  <c r="V16" i="99"/>
  <c r="W16" i="99"/>
  <c r="W52" i="99" s="1"/>
  <c r="U16" i="86"/>
  <c r="V16" i="86"/>
  <c r="W16" i="86"/>
  <c r="W52" i="86" s="1"/>
  <c r="X6" i="105" l="1"/>
  <c r="X6" i="100" s="1"/>
  <c r="X6" i="66" s="1"/>
  <c r="X6" i="130" s="1"/>
  <c r="X6" i="132" s="1"/>
  <c r="Y6" i="104" s="1"/>
  <c r="X6" i="111" s="1"/>
  <c r="X6" i="106" s="1"/>
  <c r="X6" i="117" s="1"/>
  <c r="X6" i="120" s="1"/>
  <c r="X6" i="121" s="1"/>
  <c r="X6" i="122" s="1"/>
  <c r="X6" i="124" s="1"/>
  <c r="Y6" i="123" s="1"/>
  <c r="X6" i="126" s="1"/>
  <c r="Y6" i="127" s="1"/>
  <c r="X6" i="131" s="1"/>
  <c r="X6" i="136" s="1"/>
  <c r="U13" i="58"/>
  <c r="V13" i="58"/>
  <c r="W13" i="58"/>
  <c r="W52" i="58" s="1"/>
  <c r="V17" i="64"/>
  <c r="W52" i="64"/>
  <c r="W52" i="76"/>
  <c r="W52" i="94"/>
  <c r="U16" i="83"/>
  <c r="V16" i="83"/>
  <c r="W16" i="83"/>
  <c r="W52" i="83" s="1"/>
  <c r="V12" i="75"/>
  <c r="O17" i="80" l="1"/>
  <c r="P7" i="59"/>
  <c r="Y7" i="59" s="1"/>
  <c r="O17" i="64" l="1"/>
  <c r="P10" i="76"/>
  <c r="Y10" i="76" s="1"/>
  <c r="P8" i="81"/>
  <c r="S8" i="81" s="1"/>
  <c r="Y8" i="81" s="1"/>
  <c r="P10" i="69"/>
  <c r="S10" i="69" s="1"/>
  <c r="Y10" i="69" s="1"/>
  <c r="P9" i="83"/>
  <c r="S9" i="83" s="1"/>
  <c r="X9" i="83" s="1"/>
  <c r="X9" i="134" l="1"/>
  <c r="S9" i="134"/>
  <c r="S15" i="74" l="1"/>
  <c r="P15" i="74"/>
  <c r="P7" i="66"/>
  <c r="S7" i="66" s="1"/>
  <c r="X7" i="66" s="1"/>
  <c r="P13" i="104" l="1"/>
  <c r="P7" i="117"/>
  <c r="S7" i="117" s="1"/>
  <c r="P7" i="121"/>
  <c r="S7" i="121" s="1"/>
  <c r="X7" i="121" s="1"/>
  <c r="P7" i="123"/>
  <c r="P7" i="127"/>
  <c r="S7" i="127" s="1"/>
  <c r="Y7" i="127" s="1"/>
  <c r="P7" i="90"/>
  <c r="X7" i="117" l="1"/>
  <c r="S15" i="117"/>
  <c r="S16" i="126"/>
  <c r="S7" i="123"/>
  <c r="P15" i="117"/>
  <c r="P14" i="127"/>
  <c r="X16" i="126"/>
  <c r="X10" i="121"/>
  <c r="S10" i="121"/>
  <c r="S7" i="90"/>
  <c r="P16" i="126"/>
  <c r="P10" i="121"/>
  <c r="P15" i="132" l="1"/>
  <c r="Y7" i="123"/>
  <c r="Y13" i="104"/>
  <c r="X15" i="117"/>
  <c r="Y7" i="90"/>
  <c r="Y14" i="127"/>
  <c r="S14" i="127"/>
  <c r="P14" i="103"/>
  <c r="P7" i="131"/>
  <c r="S7" i="131" s="1"/>
  <c r="P7" i="124"/>
  <c r="S7" i="124" s="1"/>
  <c r="P7" i="122"/>
  <c r="P7" i="120"/>
  <c r="P7" i="106"/>
  <c r="P7" i="111"/>
  <c r="P7" i="89"/>
  <c r="S7" i="89" s="1"/>
  <c r="X7" i="89" s="1"/>
  <c r="P7" i="110"/>
  <c r="P7" i="80"/>
  <c r="P7" i="119"/>
  <c r="S7" i="119" s="1"/>
  <c r="P7" i="99"/>
  <c r="S7" i="99" s="1"/>
  <c r="Y7" i="99" s="1"/>
  <c r="P7" i="86"/>
  <c r="P7" i="58"/>
  <c r="S7" i="58" s="1"/>
  <c r="X7" i="58" s="1"/>
  <c r="P7" i="64"/>
  <c r="P7" i="76"/>
  <c r="P7" i="81"/>
  <c r="P7" i="94"/>
  <c r="P7" i="69"/>
  <c r="P7" i="83"/>
  <c r="Y7" i="63"/>
  <c r="P7" i="75"/>
  <c r="S7" i="75" s="1"/>
  <c r="S15" i="132" l="1"/>
  <c r="P15" i="100"/>
  <c r="S7" i="110"/>
  <c r="Y7" i="110" s="1"/>
  <c r="Y14" i="110" s="1"/>
  <c r="S7" i="80"/>
  <c r="Y7" i="80" s="1"/>
  <c r="Y17" i="80" s="1"/>
  <c r="S7" i="122"/>
  <c r="X7" i="122" s="1"/>
  <c r="X16" i="122" s="1"/>
  <c r="S13" i="98"/>
  <c r="P13" i="98"/>
  <c r="P11" i="84"/>
  <c r="X13" i="98"/>
  <c r="X7" i="119"/>
  <c r="X15" i="119" s="1"/>
  <c r="S15" i="119"/>
  <c r="S15" i="105"/>
  <c r="Y12" i="68"/>
  <c r="S12" i="68"/>
  <c r="P14" i="111"/>
  <c r="P11" i="123"/>
  <c r="S7" i="120"/>
  <c r="S19" i="120" s="1"/>
  <c r="P19" i="120"/>
  <c r="S7" i="106"/>
  <c r="P13" i="106"/>
  <c r="X15" i="105"/>
  <c r="P15" i="81"/>
  <c r="P10" i="94"/>
  <c r="S11" i="84"/>
  <c r="P10" i="85"/>
  <c r="S7" i="81"/>
  <c r="S15" i="81" s="1"/>
  <c r="S13" i="67"/>
  <c r="P13" i="67"/>
  <c r="S7" i="64"/>
  <c r="S17" i="64" s="1"/>
  <c r="P17" i="64"/>
  <c r="S7" i="69"/>
  <c r="P17" i="69"/>
  <c r="S14" i="91"/>
  <c r="P14" i="91"/>
  <c r="X7" i="131"/>
  <c r="X17" i="131" s="1"/>
  <c r="S17" i="131"/>
  <c r="S7" i="76"/>
  <c r="S16" i="76" s="1"/>
  <c r="P16" i="76"/>
  <c r="S7" i="94"/>
  <c r="Y14" i="63"/>
  <c r="S14" i="63"/>
  <c r="S7" i="83"/>
  <c r="S16" i="83" s="1"/>
  <c r="P16" i="83"/>
  <c r="P12" i="75"/>
  <c r="P14" i="90"/>
  <c r="S7" i="111"/>
  <c r="S14" i="111" s="1"/>
  <c r="Y16" i="99"/>
  <c r="P15" i="92"/>
  <c r="X14" i="91"/>
  <c r="S15" i="92"/>
  <c r="S7" i="86"/>
  <c r="X7" i="86" s="1"/>
  <c r="X16" i="86" s="1"/>
  <c r="X7" i="124"/>
  <c r="X17" i="124" s="1"/>
  <c r="X15" i="132"/>
  <c r="S15" i="66"/>
  <c r="S14" i="103"/>
  <c r="S10" i="70"/>
  <c r="P13" i="130"/>
  <c r="P15" i="66"/>
  <c r="P15" i="105"/>
  <c r="P12" i="68"/>
  <c r="Y14" i="59"/>
  <c r="R17" i="131"/>
  <c r="O17" i="131"/>
  <c r="P17" i="131"/>
  <c r="R17" i="124"/>
  <c r="O17" i="124"/>
  <c r="P17" i="124"/>
  <c r="P16" i="122"/>
  <c r="O16" i="122"/>
  <c r="O19" i="120"/>
  <c r="R13" i="106"/>
  <c r="O13" i="106"/>
  <c r="O16" i="83"/>
  <c r="P14" i="63"/>
  <c r="O14" i="63"/>
  <c r="N14" i="63"/>
  <c r="O9" i="134"/>
  <c r="N9" i="134"/>
  <c r="N12" i="75"/>
  <c r="S16" i="122" l="1"/>
  <c r="X15" i="100"/>
  <c r="S15" i="100"/>
  <c r="X7" i="106"/>
  <c r="X13" i="106" s="1"/>
  <c r="S13" i="106"/>
  <c r="X7" i="75"/>
  <c r="X12" i="75" s="1"/>
  <c r="S12" i="75"/>
  <c r="S10" i="94"/>
  <c r="X7" i="120"/>
  <c r="X19" i="120" s="1"/>
  <c r="Y11" i="123"/>
  <c r="S11" i="123"/>
  <c r="X14" i="89"/>
  <c r="Y14" i="103"/>
  <c r="Y7" i="76"/>
  <c r="Y16" i="76" s="1"/>
  <c r="Y7" i="81"/>
  <c r="Y15" i="81" s="1"/>
  <c r="X7" i="83"/>
  <c r="X16" i="83" s="1"/>
  <c r="Y7" i="69"/>
  <c r="Y17" i="69" s="1"/>
  <c r="S17" i="69"/>
  <c r="X7" i="64"/>
  <c r="X17" i="64" s="1"/>
  <c r="Y7" i="94"/>
  <c r="Y10" i="94" s="1"/>
  <c r="X7" i="111"/>
  <c r="X14" i="111" s="1"/>
  <c r="Y14" i="90"/>
  <c r="S14" i="90"/>
  <c r="X13" i="58"/>
  <c r="X15" i="92"/>
  <c r="X13" i="130"/>
  <c r="X15" i="66"/>
  <c r="S14" i="59"/>
  <c r="R14" i="59"/>
  <c r="O14" i="59"/>
  <c r="N14" i="59"/>
  <c r="O12" i="75" l="1"/>
  <c r="P9" i="134"/>
  <c r="R16" i="122"/>
  <c r="R10" i="133"/>
  <c r="Q10" i="133"/>
  <c r="N10" i="133"/>
  <c r="M10" i="133"/>
  <c r="S8" i="133"/>
  <c r="S10" i="133" s="1"/>
  <c r="O8" i="133"/>
  <c r="O10" i="133" s="1"/>
  <c r="S14" i="89"/>
  <c r="R14" i="89"/>
  <c r="O14" i="89"/>
  <c r="O7" i="128"/>
  <c r="R14" i="110"/>
  <c r="S14" i="110"/>
  <c r="N14" i="110"/>
  <c r="R17" i="80"/>
  <c r="S17" i="80"/>
  <c r="S16" i="99"/>
  <c r="R16" i="99"/>
  <c r="O16" i="99"/>
  <c r="O16" i="86"/>
  <c r="R16" i="86"/>
  <c r="S16" i="86"/>
  <c r="N16" i="86"/>
  <c r="S17" i="124"/>
  <c r="E39" i="95"/>
  <c r="R11" i="95"/>
  <c r="Q11" i="95"/>
  <c r="N11" i="95"/>
  <c r="M11" i="95"/>
  <c r="O15" i="119"/>
  <c r="N15" i="119"/>
  <c r="O7" i="95"/>
  <c r="O8" i="95"/>
  <c r="N14" i="89"/>
  <c r="S9" i="95"/>
  <c r="O9" i="95"/>
  <c r="S8" i="95"/>
  <c r="S7" i="95"/>
  <c r="S13" i="58"/>
  <c r="R13" i="58"/>
  <c r="O13" i="58"/>
  <c r="O9" i="128" l="1"/>
  <c r="P7" i="128"/>
  <c r="S11" i="95"/>
  <c r="P16" i="86"/>
  <c r="P16" i="99"/>
  <c r="O11" i="95"/>
  <c r="P15" i="119"/>
  <c r="P13" i="58"/>
  <c r="O14" i="110"/>
  <c r="P14" i="59"/>
  <c r="P14" i="89"/>
  <c r="P14" i="110"/>
  <c r="P17" i="80"/>
  <c r="P9" i="128" l="1"/>
  <c r="S7" i="128"/>
  <c r="W52" i="134"/>
  <c r="S9" i="128" l="1"/>
  <c r="X7" i="128"/>
  <c r="X9" i="128" s="1"/>
</calcChain>
</file>

<file path=xl/sharedStrings.xml><?xml version="1.0" encoding="utf-8"?>
<sst xmlns="http://schemas.openxmlformats.org/spreadsheetml/2006/main" count="4747" uniqueCount="321">
  <si>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</si>
  <si>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</si>
  <si>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</si>
  <si>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</si>
  <si>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</si>
  <si>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</si>
  <si>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</si>
  <si>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</si>
  <si>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</si>
  <si>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</si>
  <si>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</si>
  <si>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</si>
  <si>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</si>
  <si>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</si>
  <si>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</si>
  <si>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</si>
  <si>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</si>
  <si>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</si>
  <si>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</si>
  <si>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</si>
  <si>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</si>
  <si>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</si>
  <si>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</si>
  <si>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</si>
  <si>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</si>
  <si>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</si>
  <si>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</si>
  <si>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</si>
  <si>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</si>
  <si>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</si>
  <si>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</si>
  <si>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</si>
  <si>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</si>
  <si>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</si>
  <si>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</si>
  <si>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</si>
  <si>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</si>
  <si>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</si>
  <si>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</si>
  <si>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Inlet Grove Community High School</t>
  </si>
  <si>
    <t>Seagull Academy for Independent Living (SAIL)</t>
  </si>
  <si>
    <t>South Tech Charter Academy</t>
  </si>
  <si>
    <t>Western Academy Charter School</t>
  </si>
  <si>
    <t>Department # 3400</t>
  </si>
  <si>
    <t>Department # 3941</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</si>
  <si>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</si>
  <si>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</si>
  <si>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</si>
  <si>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</si>
  <si>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</si>
  <si>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</si>
  <si>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</si>
  <si>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</si>
  <si>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</si>
  <si>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</si>
  <si>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</si>
  <si>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</si>
  <si>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</si>
  <si>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</si>
  <si>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</si>
  <si>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</si>
  <si>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4002</t>
  </si>
  <si>
    <t>Department # 3431</t>
  </si>
  <si>
    <t>Department # 3083</t>
  </si>
  <si>
    <t>Department # 2791</t>
  </si>
  <si>
    <t>Department # 3391</t>
  </si>
  <si>
    <t>Department # 1571</t>
  </si>
  <si>
    <t>Department # 3441</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</si>
  <si>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</si>
  <si>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</si>
  <si>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</si>
  <si>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</si>
  <si>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</si>
  <si>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</si>
  <si>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</si>
  <si>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</si>
  <si>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</si>
  <si>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</si>
  <si>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</si>
  <si>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</si>
  <si>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</si>
  <si>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</si>
  <si>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</si>
  <si>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</si>
  <si>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</si>
  <si>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</si>
  <si>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Department # 3924</t>
  </si>
  <si>
    <t>Department # 4061</t>
  </si>
  <si>
    <t>Glades Academy Inc.</t>
  </si>
  <si>
    <t xml:space="preserve"> </t>
  </si>
  <si>
    <t>University Prep Academy</t>
  </si>
  <si>
    <t>Department # 4080</t>
  </si>
  <si>
    <t>Department # 4081</t>
  </si>
  <si>
    <t>84.010 Title I, Part A, Basic</t>
  </si>
  <si>
    <t>FAIN#</t>
  </si>
  <si>
    <t>S010A150009</t>
  </si>
  <si>
    <t>Palm Beach County School District Contacts:</t>
  </si>
  <si>
    <t>Title I</t>
  </si>
  <si>
    <t>IDEA</t>
  </si>
  <si>
    <t>Name</t>
  </si>
  <si>
    <t>Phone#</t>
  </si>
  <si>
    <t>Linda Guzman</t>
  </si>
  <si>
    <t>Carl D. Perkins</t>
  </si>
  <si>
    <t>561-434-8967</t>
  </si>
  <si>
    <t>561-434-8674</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</si>
  <si>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</si>
  <si>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</si>
  <si>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</si>
  <si>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</si>
  <si>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</si>
  <si>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</si>
  <si>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</si>
  <si>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</si>
  <si>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</si>
  <si>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84.048 Carl D Perkins Career &amp; Technical Education</t>
  </si>
  <si>
    <t>Last Date to Incur Expenditures</t>
  </si>
  <si>
    <t>Last Date to Submit Reimbursement Request/Close out Grants</t>
  </si>
  <si>
    <t>Restricted Indirect Cost Rate+</t>
  </si>
  <si>
    <t>Unrestricted Indirect Cost Rate+</t>
  </si>
  <si>
    <t>07/01/2016 - 06/30/2017</t>
  </si>
  <si>
    <t>500-1617A-7CS01</t>
  </si>
  <si>
    <t>Department # 4100</t>
  </si>
  <si>
    <t>Department # 4090</t>
  </si>
  <si>
    <t>Connections Education Center PB</t>
  </si>
  <si>
    <t>Department # 4091</t>
  </si>
  <si>
    <t>Somerset Academy Lakes</t>
  </si>
  <si>
    <t>Federal Grant Allocations/Reimbursements as of :</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</si>
  <si>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</si>
  <si>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</si>
  <si>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</si>
  <si>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</si>
  <si>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</si>
  <si>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</si>
  <si>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</si>
  <si>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</si>
  <si>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</si>
  <si>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</si>
  <si>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Reimbursements as of 12/31/18</t>
  </si>
  <si>
    <t>Indirect Cost Plan - 2018-19</t>
  </si>
  <si>
    <t>The Learning Academy @ the Els Center of Excellence</t>
  </si>
  <si>
    <t>The Learning Center @ the Els Center of Excellence</t>
  </si>
  <si>
    <t>DUNS #150889900</t>
  </si>
  <si>
    <t>DUNS #179459669</t>
  </si>
  <si>
    <t>DUNS #064706796</t>
  </si>
  <si>
    <t>561-434-7371</t>
  </si>
  <si>
    <t>Michelle Martin</t>
  </si>
  <si>
    <t>Tangela Steele</t>
  </si>
  <si>
    <t>561-649-6868</t>
  </si>
  <si>
    <t>Sports Leadership and Management (SLAM) Middle</t>
  </si>
  <si>
    <t>Department # 4030</t>
  </si>
  <si>
    <t>Olympus International Academy</t>
  </si>
  <si>
    <t>DUNS # 117026631</t>
  </si>
  <si>
    <t>FY20</t>
  </si>
  <si>
    <t>July 1, 2019 - June 30, 2020</t>
  </si>
  <si>
    <t>21st CCLC</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</si>
  <si>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</si>
  <si>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</si>
  <si>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</si>
  <si>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</si>
  <si>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</si>
  <si>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</si>
  <si>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</si>
  <si>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</si>
  <si>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</si>
  <si>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</si>
  <si>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</si>
  <si>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</si>
  <si>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</si>
  <si>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</si>
  <si>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Palm Beach Preparatory Charter Academy</t>
  </si>
  <si>
    <t>Ed Venture Charter School</t>
  </si>
  <si>
    <t>South Tech Academy</t>
  </si>
  <si>
    <t>Title IV Student Support and Academic Enrichment</t>
  </si>
  <si>
    <t>Jennifer Zapata</t>
  </si>
  <si>
    <t>84.425U ARP ESSER</t>
  </si>
  <si>
    <t>S425U210052</t>
  </si>
  <si>
    <t>500-1211A-2C001</t>
  </si>
  <si>
    <t>12/17/21 - 09/30/24</t>
  </si>
  <si>
    <t>`</t>
  </si>
  <si>
    <t>Palm Beach Maritime Academy Elementary</t>
  </si>
  <si>
    <t>Palm Beach Maritime Academy Secondary</t>
  </si>
  <si>
    <t>Department # 4131</t>
  </si>
  <si>
    <t>Somerset Academy Wellington High School</t>
  </si>
  <si>
    <t>ALN/Name</t>
  </si>
  <si>
    <t>ARP High Impact Reading Interventions &amp; Targeted Supports (HIITS)</t>
  </si>
  <si>
    <t>500-1211D-2CR01</t>
  </si>
  <si>
    <t>07/18/22 - 09/30/24</t>
  </si>
  <si>
    <t>Fred Passelli</t>
  </si>
  <si>
    <t>561-434-8636</t>
  </si>
  <si>
    <t>Nicole Smith</t>
  </si>
  <si>
    <t>561-434-8111</t>
  </si>
  <si>
    <t>TAPS</t>
  </si>
  <si>
    <t>ARP ESSER III Formula Grants to LEAs (80%)</t>
  </si>
  <si>
    <t>22A175</t>
  </si>
  <si>
    <t>22A223</t>
  </si>
  <si>
    <t>Grant - Program Title</t>
  </si>
  <si>
    <t>Original Allocation Amount</t>
  </si>
  <si>
    <t>Incr &lt;Decr&gt; in Allocation Amount</t>
  </si>
  <si>
    <t>Revised Allocation Amount</t>
  </si>
  <si>
    <t>Cash Payments</t>
  </si>
  <si>
    <t>Phone #</t>
  </si>
  <si>
    <t>ARP ESSER III</t>
  </si>
  <si>
    <t>Total Payments:</t>
  </si>
  <si>
    <t>Total Payments</t>
  </si>
  <si>
    <t>84.425D CRRSA ESSER</t>
  </si>
  <si>
    <t>ESSER III ARP</t>
  </si>
  <si>
    <t>ESSER III</t>
  </si>
  <si>
    <t>Title II, Part A</t>
  </si>
  <si>
    <t>Title I Part A Education of Disadvantaged Children &amp; Youth</t>
  </si>
  <si>
    <t>06/29/22 - 09/30/24</t>
  </si>
  <si>
    <t>Title I, Part A - Unified School Improvement</t>
  </si>
  <si>
    <t>84.010 School Improvement - Title I, Part A 1003</t>
  </si>
  <si>
    <t>500-2262B-3C001</t>
  </si>
  <si>
    <t>School Opt Out</t>
  </si>
  <si>
    <r>
      <rPr>
        <b/>
        <sz val="11"/>
        <rFont val="Calibri"/>
        <family val="2"/>
        <scheme val="minor"/>
      </rPr>
      <t>On-Behalf Payments</t>
    </r>
    <r>
      <rPr>
        <b/>
        <sz val="11"/>
        <color rgb="FFFF0000"/>
        <rFont val="Calibri"/>
        <family val="2"/>
        <scheme val="minor"/>
      </rPr>
      <t xml:space="preserve">
*</t>
    </r>
  </si>
  <si>
    <r>
      <rPr>
        <b/>
        <sz val="11"/>
        <rFont val="Calibri"/>
        <family val="2"/>
        <scheme val="minor"/>
      </rPr>
      <t>Total Payments</t>
    </r>
    <r>
      <rPr>
        <sz val="11"/>
        <color rgb="FF00B0F0"/>
        <rFont val="Calibri"/>
        <family val="2"/>
        <scheme val="minor"/>
      </rPr>
      <t xml:space="preserve">
**</t>
    </r>
  </si>
  <si>
    <r>
      <t xml:space="preserve">This project and any amendments are subject to the procedures outlined in the </t>
    </r>
    <r>
      <rPr>
        <u/>
        <sz val="11"/>
        <color theme="1"/>
        <rFont val="Calibri"/>
        <family val="2"/>
        <scheme val="minor"/>
      </rPr>
      <t>Project Application and Amendment Procedures for Federal and State Programs</t>
    </r>
    <r>
      <rPr>
        <sz val="11"/>
        <color theme="1"/>
        <rFont val="Calibri"/>
        <family val="2"/>
        <scheme val="minor"/>
      </rPr>
      <t xml:space="preserve"> (Green Book) and the General Assurances for Participation in Federal and State Programs.</t>
    </r>
  </si>
  <si>
    <r>
      <rPr>
        <sz val="11"/>
        <color rgb="FF00B0F0"/>
        <rFont val="Calibri"/>
        <family val="2"/>
        <scheme val="minor"/>
      </rPr>
      <t>**</t>
    </r>
    <r>
      <rPr>
        <sz val="11"/>
        <rFont val="Calibri"/>
        <family val="2"/>
        <scheme val="minor"/>
      </rPr>
      <t xml:space="preserve"> Required to be recorded as Revenue and </t>
    </r>
  </si>
  <si>
    <r>
      <rPr>
        <b/>
        <sz val="11"/>
        <color rgb="FFFF0000"/>
        <rFont val="Calibri"/>
        <family val="2"/>
        <scheme val="minor"/>
      </rPr>
      <t>*</t>
    </r>
    <r>
      <rPr>
        <b/>
        <sz val="11"/>
        <color theme="1"/>
        <rFont val="Calibri"/>
        <family val="2"/>
        <scheme val="minor"/>
      </rPr>
      <t xml:space="preserve">  On-Behalf Payment Detail:</t>
    </r>
  </si>
  <si>
    <r>
      <t>**</t>
    </r>
    <r>
      <rPr>
        <sz val="11"/>
        <rFont val="Calibri"/>
        <family val="2"/>
        <scheme val="minor"/>
      </rPr>
      <t xml:space="preserve"> Required to be recorded as Revenue and </t>
    </r>
  </si>
  <si>
    <t>Career Academy of the Palm Beaches</t>
  </si>
  <si>
    <t>South Tech Preparatory Academy</t>
  </si>
  <si>
    <t>Franklin Academy - Boynton Beach</t>
  </si>
  <si>
    <t>Florida Futures Academy - North Campus</t>
  </si>
  <si>
    <t>Bridge Prep Academy of Palm Beach</t>
  </si>
  <si>
    <t>SLAM High School Palm Beach</t>
  </si>
  <si>
    <t>July 1, 2023 - June 30, 2024</t>
  </si>
  <si>
    <t>07/01/23 - 06/30/24</t>
  </si>
  <si>
    <t>S010A230009</t>
  </si>
  <si>
    <t xml:space="preserve"> ARP ESSER Targeted Mathematics </t>
  </si>
  <si>
    <t>22A177</t>
  </si>
  <si>
    <t>500-1211K-2C001</t>
  </si>
  <si>
    <t>22B118</t>
  </si>
  <si>
    <t>500-1211R-2CR01</t>
  </si>
  <si>
    <t>22A221</t>
  </si>
  <si>
    <t>11/02/22 - 09/30/24</t>
  </si>
  <si>
    <t>22A218</t>
  </si>
  <si>
    <t>500-1211M-2CR01</t>
  </si>
  <si>
    <t>10/26/22 - 09/30/24</t>
  </si>
  <si>
    <t>22B119</t>
  </si>
  <si>
    <t>500-1211H-2CR01</t>
  </si>
  <si>
    <t>11/08/22 - 09/30/24</t>
  </si>
  <si>
    <t>23A238</t>
  </si>
  <si>
    <t>500-1211T-3CR01</t>
  </si>
  <si>
    <t>11/04/22 - 09/30/24</t>
  </si>
  <si>
    <t>500-1211G-2CR01</t>
  </si>
  <si>
    <t>ARP ESSER III Formula Grants to LEAs - Learning Loss (20%)</t>
  </si>
  <si>
    <t>ARP ESSER III Summer Learning Camps</t>
  </si>
  <si>
    <t>ARP ESSER Targeted Mathematics</t>
  </si>
  <si>
    <t>ARP ESSER III Instructional Materials</t>
  </si>
  <si>
    <t>ARP ESSER III - Intensive Afterschool and Weekend Academies (IAWA)</t>
  </si>
  <si>
    <t>ARP ESSER III - Supplemental Programming</t>
  </si>
  <si>
    <t>ARP ESSER III Targeted Mathematics</t>
  </si>
  <si>
    <t>4454</t>
  </si>
  <si>
    <t>4457</t>
  </si>
  <si>
    <t>4459</t>
  </si>
  <si>
    <t>4461</t>
  </si>
  <si>
    <t>4462</t>
  </si>
  <si>
    <t>4463</t>
  </si>
  <si>
    <t>ARP ESSER Instructional Mat</t>
  </si>
  <si>
    <t>ARP ESSER-Intensive Aftrschl</t>
  </si>
  <si>
    <t>ARP Supplemental Programming</t>
  </si>
  <si>
    <t>4452</t>
  </si>
  <si>
    <t xml:space="preserve"> 11/02/22 - 09/30/24 </t>
  </si>
  <si>
    <t xml:space="preserve"> 10/26/22 - 09/30/24 </t>
  </si>
  <si>
    <t xml:space="preserve"> 11/08/22 - 09/30/24 </t>
  </si>
  <si>
    <t xml:space="preserve"> 11/04/22 - 09/30/24 </t>
  </si>
  <si>
    <t>ARP ESSER III Targeted Mathematics &amp; STEM</t>
  </si>
  <si>
    <t>ARP ESSER II Targeted Mathematics</t>
  </si>
  <si>
    <t>ARP ESSER III-Intensive Afterschool and Weekend Academies (IAWA)</t>
  </si>
  <si>
    <t>S010A240009</t>
  </si>
  <si>
    <t>24A002</t>
  </si>
  <si>
    <t>08/01/23 - 07/31/24</t>
  </si>
  <si>
    <t>21st Century Community Learning Centers-Renewability</t>
  </si>
  <si>
    <t>S287C2300009</t>
  </si>
  <si>
    <t>24B146</t>
  </si>
  <si>
    <t>Title I, Part A - Unified School Improvement Grant</t>
  </si>
  <si>
    <t>500-2263B-4C001</t>
  </si>
  <si>
    <t>84.287C 21st CCLC ESSA, Title IV, Part B</t>
  </si>
  <si>
    <t>500-2442B-2CRN4</t>
  </si>
  <si>
    <t>24A318</t>
  </si>
  <si>
    <t>84.027A IDEA-Part B, Disc PL 108-446</t>
  </si>
  <si>
    <t>24C001</t>
  </si>
  <si>
    <t>500-2634B-4CB01</t>
  </si>
  <si>
    <t>H027A230024</t>
  </si>
  <si>
    <t>School Improvement Support Plan</t>
  </si>
  <si>
    <t>84.010A - Title I Part A School Improvement 1003</t>
  </si>
  <si>
    <t>S010A220009</t>
  </si>
  <si>
    <t>500-2263B-4CSS1</t>
  </si>
  <si>
    <t>12/01/23 - 09/30/24</t>
  </si>
  <si>
    <t>School Opt-Out</t>
  </si>
  <si>
    <t>July 1, 2024 - June 30, 2025</t>
  </si>
  <si>
    <t>Reimbursements through 6/30/2024</t>
  </si>
  <si>
    <t>FY25 Restricted Indirect Cost Rate+</t>
  </si>
  <si>
    <t>FY25 Unrestricted Indirect Cost Rate+</t>
  </si>
  <si>
    <t>Available Budget as of 7/1/2024</t>
  </si>
  <si>
    <t>07/01/24 - 06/30/25</t>
  </si>
  <si>
    <t>July 1, 2024 - June 30, 2024</t>
  </si>
  <si>
    <t>July 1, 2025 - June 30, 2025</t>
  </si>
  <si>
    <r>
      <t>*Note - To see Indirect Cost Plan - 2024-25 - The School District of Palm Beach County Website/Choice/Career Programs/Charter Schools/</t>
    </r>
    <r>
      <rPr>
        <b/>
        <u/>
        <sz val="11"/>
        <color theme="10"/>
        <rFont val="Calibri"/>
        <family val="2"/>
        <scheme val="minor"/>
      </rPr>
      <t>Charter School Fiscal Oversight/ Indirect Cost Plan - 2024-25</t>
    </r>
  </si>
  <si>
    <t>*Note - To see Indirect Cost Plan - 2024-25 - The School District of Palm Beach County Website/Choice/Career Programs/Charter Schools/Charter School Fiscal Oversight/ Indirect Cost Plan - 2024-25</t>
  </si>
  <si>
    <t>25A001</t>
  </si>
  <si>
    <t>500-2125B-5CB01</t>
  </si>
  <si>
    <t xml:space="preserve">Title I, Part C - Migrant Education Program </t>
  </si>
  <si>
    <t>84.011A Title I. Part C, Ed. of Migratory Children</t>
  </si>
  <si>
    <t>S011A230010</t>
  </si>
  <si>
    <t>24A020</t>
  </si>
  <si>
    <t>500-2174C-4CF01</t>
  </si>
  <si>
    <t>07/01/23 - 08/31/24</t>
  </si>
  <si>
    <t>84.048 Title I: Workforce Investment Act, Section 503 USDE</t>
  </si>
  <si>
    <t>V048A240009</t>
  </si>
  <si>
    <t>25B004</t>
  </si>
  <si>
    <t>500-1615S-5CS01</t>
  </si>
  <si>
    <t>2022-2025 Public Charter School Program (CSP) Planning, Program Design and Implementation</t>
  </si>
  <si>
    <t>84.282A Title IV, Part C ESSA 2015 20 USC 7221-7221j USDE</t>
  </si>
  <si>
    <t>S282A200017</t>
  </si>
  <si>
    <t>23C091</t>
  </si>
  <si>
    <t>500-2981F-3C101</t>
  </si>
  <si>
    <t>09/07/22 - 09/30/25</t>
  </si>
  <si>
    <t>Federal Grant Allocations/Reimbursements as of: 08/30/2024</t>
  </si>
  <si>
    <t>Available Budget as of 08/30/24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</si>
</sst>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mm/dd/yy;@"/>
    <numFmt numFmtId="166" formatCode="&quot;$&quot;#,##0.00"/>
  </numFmts>
  <fonts count="40"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11"/>
      <color rgb="FF222222"/>
      <name val="Calibri"/>
      <family val="2"/>
      <scheme val="minor"/>
    </font>
    <font>
      <b/>
      <u/>
      <sz val="11"/>
      <color theme="10"/>
      <name val="Calibri"/>
      <family val="2"/>
      <scheme val="minor"/>
    </font>
    <font>
      <sz val="11"/>
      <color rgb="FFFF0000"/>
      <name val="Calibri"/>
      <family val="2"/>
      <scheme val="minor"/>
    </font>
    <font>
      <b/>
      <sz val="11"/>
      <color theme="1"/>
      <name val="Calibri"/>
      <family val="2"/>
      <scheme val="minor"/>
    </font>
    <font>
      <sz val="10"/>
      <name val="Arial"/>
      <family val="2"/>
    </font>
    <font>
      <b/>
      <sz val="11"/>
      <color rgb="FFFF0000"/>
      <name val="Calibri"/>
      <family val="2"/>
      <scheme val="minor"/>
    </font>
    <font>
      <b/>
      <sz val="11"/>
      <color indexed="10"/>
      <name val="Calibri"/>
      <family val="2"/>
      <scheme val="minor"/>
    </font>
    <font>
      <b/>
      <sz val="11"/>
      <color indexed="8"/>
      <name val="Calibri"/>
      <family val="2"/>
      <scheme val="minor"/>
    </font>
    <font>
      <b/>
      <sz val="11"/>
      <name val="Calibri"/>
      <family val="2"/>
      <scheme val="minor"/>
    </font>
    <font>
      <sz val="11"/>
      <color rgb="FF00B0F0"/>
      <name val="Calibri"/>
      <family val="2"/>
      <scheme val="minor"/>
    </font>
    <font>
      <u/>
      <sz val="11"/>
      <color theme="1"/>
      <name val="Calibri"/>
      <family val="2"/>
      <scheme val="minor"/>
    </font>
    <font>
      <sz val="11"/>
      <name val="Calibri"/>
      <family val="2"/>
      <scheme val="minor"/>
    </font>
    <font>
      <sz val="11"/>
      <color rgb="FF3D3D3D"/>
      <name val="Calibri"/>
      <family val="2"/>
      <scheme val="minor"/>
    </font>
    <font>
      <sz val="11"/>
      <color rgb="FF1155CC"/>
      <name val="Calibri"/>
      <family val="2"/>
      <scheme val="minor"/>
    </font>
    <font>
      <sz val="10"/>
      <name val="Arial"/>
      <family val="2"/>
    </font>
    <font>
      <sz val="8"/>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0000"/>
        <bgColor indexed="64"/>
      </patternFill>
    </fill>
  </fills>
  <borders count="53">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28">
    <xf numFmtId="0" fontId="0" fillId="0" borderId="0"/>
    <xf numFmtId="44" fontId="1"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7"/>
    <xf numFmtId="9" fontId="13"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cellStyleXfs>
  <cellXfs count="596">
    <xf numFmtId="0" fontId="0" fillId="0" borderId="0" xfId="0"/>
    <xf numFmtId="0" fontId="2"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165" fontId="3" fillId="0" borderId="0" xfId="0" applyNumberFormat="1" applyFont="1" applyFill="1" applyAlignment="1">
      <alignment horizontal="right"/>
    </xf>
    <xf numFmtId="0" fontId="3" fillId="0" borderId="0" xfId="0" applyFont="1" applyAlignment="1"/>
    <xf numFmtId="44" fontId="3" fillId="0" borderId="0" xfId="1" applyFont="1" applyFill="1" applyAlignment="1"/>
    <xf numFmtId="165" fontId="3" fillId="0" borderId="0" xfId="0" applyNumberFormat="1" applyFont="1" applyFill="1" applyAlignment="1"/>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1" xfId="0" applyFont="1" applyBorder="1" applyAlignment="1">
      <alignment horizontal="left"/>
    </xf>
    <xf numFmtId="0" fontId="15" fillId="0" borderId="0" xfId="0" applyFont="1" applyAlignment="1">
      <alignment horizontal="left"/>
    </xf>
    <xf numFmtId="0" fontId="16" fillId="0" borderId="0" xfId="0" applyFont="1"/>
    <xf numFmtId="0" fontId="15" fillId="0" borderId="1" xfId="0" applyFont="1" applyBorder="1" applyAlignment="1">
      <alignment horizontal="left"/>
    </xf>
    <xf numFmtId="0" fontId="15" fillId="0" borderId="2" xfId="0" applyFont="1" applyBorder="1" applyAlignment="1">
      <alignment horizontal="left"/>
    </xf>
    <xf numFmtId="0" fontId="16" fillId="0" borderId="1" xfId="0" applyFont="1" applyBorder="1"/>
    <xf numFmtId="0" fontId="16" fillId="0" borderId="2" xfId="0" applyFont="1" applyBorder="1"/>
    <xf numFmtId="0" fontId="16" fillId="0" borderId="0" xfId="0" applyFont="1" applyBorder="1"/>
    <xf numFmtId="0" fontId="17" fillId="0" borderId="0" xfId="0" applyFont="1" applyBorder="1" applyAlignment="1">
      <alignment horizontal="left"/>
    </xf>
    <xf numFmtId="0" fontId="5" fillId="0" borderId="0" xfId="0" applyFont="1" applyFill="1" applyBorder="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0" applyNumberFormat="1" applyFont="1" applyBorder="1" applyAlignment="1">
      <alignment horizontal="center"/>
    </xf>
    <xf numFmtId="14" fontId="5" fillId="0" borderId="0" xfId="0" applyNumberFormat="1" applyFont="1" applyAlignment="1">
      <alignment horizontal="center"/>
    </xf>
    <xf numFmtId="0" fontId="6" fillId="0" borderId="0" xfId="0" applyNumberFormat="1" applyFont="1" applyFill="1" applyAlignment="1">
      <alignment horizontal="left"/>
    </xf>
    <xf numFmtId="44" fontId="3" fillId="0" borderId="0" xfId="1" applyNumberFormat="1" applyFont="1" applyBorder="1"/>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164" fontId="5" fillId="0" borderId="0" xfId="0" applyNumberFormat="1" applyFont="1" applyAlignment="1">
      <alignment horizontal="center"/>
    </xf>
    <xf numFmtId="44" fontId="5" fillId="0" borderId="0" xfId="0" applyNumberFormat="1" applyFont="1" applyBorder="1"/>
    <xf numFmtId="0" fontId="18"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9" fillId="0" borderId="0" xfId="0" applyFont="1"/>
    <xf numFmtId="10" fontId="19" fillId="0" borderId="0" xfId="0" applyNumberFormat="1" applyFont="1"/>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5" fillId="0" borderId="0" xfId="0"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5" fillId="0" borderId="3" xfId="0" applyFont="1" applyBorder="1" applyAlignment="1">
      <alignment horizontal="left"/>
    </xf>
    <xf numFmtId="0" fontId="17" fillId="0" borderId="8" xfId="0" applyFont="1" applyBorder="1" applyAlignment="1">
      <alignment horizontal="left"/>
    </xf>
    <xf numFmtId="0" fontId="16" fillId="0" borderId="3" xfId="0" applyFont="1" applyBorder="1"/>
    <xf numFmtId="44" fontId="15" fillId="0" borderId="8" xfId="0" applyNumberFormat="1" applyFont="1" applyBorder="1" applyAlignment="1">
      <alignment horizontal="left"/>
    </xf>
    <xf numFmtId="44" fontId="15" fillId="0" borderId="4" xfId="0" applyNumberFormat="1" applyFont="1" applyBorder="1" applyAlignment="1">
      <alignment horizontal="left"/>
    </xf>
    <xf numFmtId="14" fontId="21" fillId="0" borderId="0" xfId="0" applyNumberFormat="1" applyFont="1" applyAlignment="1">
      <alignment horizontal="center"/>
    </xf>
    <xf numFmtId="0" fontId="10" fillId="0" borderId="0" xfId="0" applyFont="1" applyAlignment="1">
      <alignment horizontal="center"/>
    </xf>
    <xf numFmtId="10" fontId="22" fillId="0" borderId="0" xfId="0" applyNumberFormat="1" applyFont="1"/>
    <xf numFmtId="165" fontId="22" fillId="0" borderId="0" xfId="0" applyNumberFormat="1" applyFont="1"/>
    <xf numFmtId="0" fontId="22" fillId="0" borderId="0" xfId="0" applyFont="1" applyAlignment="1">
      <alignment horizontal="center"/>
    </xf>
    <xf numFmtId="0" fontId="20" fillId="0" borderId="0" xfId="11"/>
    <xf numFmtId="0" fontId="3" fillId="0" borderId="0" xfId="0" applyFont="1" applyAlignment="1">
      <alignment horizontal="left" vertical="top" wrapText="1"/>
    </xf>
    <xf numFmtId="0" fontId="3" fillId="0" borderId="0" xfId="0" applyFont="1" applyAlignment="1">
      <alignment horizontal="left" vertical="top" wrapText="1"/>
    </xf>
    <xf numFmtId="0" fontId="23" fillId="0" borderId="0" xfId="0" applyFont="1"/>
    <xf numFmtId="0" fontId="20" fillId="0" borderId="1" xfId="11" applyBorder="1"/>
    <xf numFmtId="49" fontId="24" fillId="0" borderId="0" xfId="0" applyNumberFormat="1" applyFont="1"/>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20" fillId="0" borderId="0" xfId="11" applyAlignment="1">
      <alignment horizontal="left"/>
    </xf>
    <xf numFmtId="0" fontId="20" fillId="0" borderId="0" xfId="11" applyFont="1" applyAlignment="1">
      <alignment horizontal="left"/>
    </xf>
    <xf numFmtId="0" fontId="20" fillId="0" borderId="0" xfId="0" applyFont="1" applyBorder="1"/>
    <xf numFmtId="43" fontId="0" fillId="0" borderId="0" xfId="12" applyFont="1"/>
    <xf numFmtId="0" fontId="27" fillId="0" borderId="0" xfId="0" applyFont="1" applyAlignment="1">
      <alignment horizontal="center"/>
    </xf>
    <xf numFmtId="0" fontId="27" fillId="0" borderId="0" xfId="0" applyFont="1"/>
    <xf numFmtId="43" fontId="0" fillId="0" borderId="0" xfId="12" applyFont="1" applyFill="1"/>
    <xf numFmtId="0" fontId="27" fillId="0" borderId="0" xfId="0" quotePrefix="1"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29" fillId="0" borderId="0" xfId="0" applyFont="1"/>
    <xf numFmtId="14" fontId="27" fillId="0" borderId="0" xfId="0" applyNumberFormat="1" applyFont="1" applyAlignment="1">
      <alignment horizontal="center"/>
    </xf>
    <xf numFmtId="0" fontId="0" fillId="0" borderId="0" xfId="0" applyFont="1" applyBorder="1"/>
    <xf numFmtId="0" fontId="31" fillId="0" borderId="0" xfId="0" applyFont="1"/>
    <xf numFmtId="0" fontId="27" fillId="0" borderId="0" xfId="0" applyFont="1" applyAlignment="1">
      <alignment horizontal="left"/>
    </xf>
    <xf numFmtId="0" fontId="0" fillId="0" borderId="0" xfId="0" applyFont="1" applyFill="1"/>
    <xf numFmtId="0" fontId="27" fillId="0" borderId="0" xfId="0" applyFont="1" applyFill="1" applyBorder="1" applyAlignment="1">
      <alignment horizontal="center"/>
    </xf>
    <xf numFmtId="0" fontId="27" fillId="0" borderId="0" xfId="0" applyFont="1" applyBorder="1" applyAlignment="1">
      <alignment horizontal="center"/>
    </xf>
    <xf numFmtId="0" fontId="0" fillId="0" borderId="0" xfId="0" applyFont="1" applyFill="1" applyBorder="1"/>
    <xf numFmtId="0" fontId="31" fillId="0" borderId="0" xfId="0" applyFont="1" applyAlignment="1">
      <alignment horizontal="center"/>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0" fillId="0" borderId="0" xfId="0" applyFont="1" applyFill="1" applyAlignment="1">
      <alignment horizontal="center"/>
    </xf>
    <xf numFmtId="0" fontId="0" fillId="0" borderId="0" xfId="0" applyNumberFormat="1" applyFont="1" applyFill="1" applyAlignment="1">
      <alignment horizontal="left"/>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44" fontId="0" fillId="0" borderId="0" xfId="0" applyNumberFormat="1" applyFont="1" applyFill="1" applyBorder="1"/>
    <xf numFmtId="44" fontId="0" fillId="0" borderId="0" xfId="0" applyNumberFormat="1" applyFont="1" applyFill="1"/>
    <xf numFmtId="0" fontId="0" fillId="0" borderId="0" xfId="0" applyFont="1" applyFill="1" applyAlignment="1">
      <alignment horizontal="left" wrapText="1"/>
    </xf>
    <xf numFmtId="10" fontId="0" fillId="0" borderId="0" xfId="0" applyNumberFormat="1" applyFont="1"/>
    <xf numFmtId="165" fontId="0" fillId="0" borderId="0" xfId="0" applyNumberFormat="1" applyFont="1" applyAlignment="1">
      <alignment horizontal="center"/>
    </xf>
    <xf numFmtId="44" fontId="0" fillId="0" borderId="0" xfId="0" applyNumberFormat="1" applyFont="1" applyBorder="1"/>
    <xf numFmtId="44" fontId="0" fillId="0" borderId="0" xfId="0" applyNumberFormat="1" applyFont="1"/>
    <xf numFmtId="0" fontId="27" fillId="0" borderId="0" xfId="0" applyFont="1" applyFill="1" applyBorder="1" applyAlignment="1">
      <alignment horizontal="right"/>
    </xf>
    <xf numFmtId="0" fontId="0" fillId="0" borderId="0" xfId="0" applyFont="1" applyAlignment="1">
      <alignment wrapText="1"/>
    </xf>
    <xf numFmtId="43" fontId="0" fillId="0" borderId="0" xfId="0" applyNumberFormat="1" applyFont="1"/>
    <xf numFmtId="43" fontId="0" fillId="0" borderId="0" xfId="12" applyFont="1" applyBorder="1"/>
    <xf numFmtId="0" fontId="0" fillId="0" borderId="0" xfId="0" applyFont="1" applyAlignment="1">
      <alignment horizontal="left" vertical="top" wrapText="1"/>
    </xf>
    <xf numFmtId="0" fontId="0" fillId="0" borderId="0" xfId="0" applyFont="1" applyAlignment="1">
      <alignment horizontal="center" vertical="top" wrapText="1"/>
    </xf>
    <xf numFmtId="0" fontId="20" fillId="0" borderId="0" xfId="11" applyFont="1"/>
    <xf numFmtId="164" fontId="27" fillId="0" borderId="0" xfId="0" applyNumberFormat="1" applyFont="1" applyAlignment="1">
      <alignment horizontal="center"/>
    </xf>
    <xf numFmtId="164" fontId="0" fillId="0" borderId="0" xfId="0" applyNumberFormat="1" applyFont="1" applyAlignment="1">
      <alignment horizontal="left"/>
    </xf>
    <xf numFmtId="164" fontId="0" fillId="0" borderId="0" xfId="0" applyNumberFormat="1" applyFont="1" applyAlignment="1">
      <alignment horizontal="center"/>
    </xf>
    <xf numFmtId="0" fontId="20" fillId="0" borderId="0" xfId="11" applyFont="1" applyAlignment="1">
      <alignment horizontal="left"/>
    </xf>
    <xf numFmtId="0" fontId="0" fillId="0" borderId="8" xfId="0" applyFont="1" applyBorder="1"/>
    <xf numFmtId="0" fontId="0" fillId="0" borderId="8" xfId="0" applyFont="1" applyBorder="1" applyAlignment="1">
      <alignment horizontal="left"/>
    </xf>
    <xf numFmtId="0" fontId="0" fillId="0" borderId="8" xfId="0" applyFont="1" applyBorder="1" applyAlignment="1">
      <alignment horizontal="center"/>
    </xf>
    <xf numFmtId="0" fontId="35" fillId="0" borderId="8" xfId="0" applyFont="1" applyBorder="1" applyAlignment="1">
      <alignment horizontal="left"/>
    </xf>
    <xf numFmtId="0" fontId="27" fillId="0" borderId="1" xfId="0" applyFont="1" applyFill="1" applyBorder="1"/>
    <xf numFmtId="0" fontId="27" fillId="0" borderId="1" xfId="0" applyFont="1" applyBorder="1" applyAlignment="1">
      <alignment horizontal="center"/>
    </xf>
    <xf numFmtId="0" fontId="0" fillId="0" borderId="1" xfId="0" applyFont="1" applyBorder="1" applyAlignment="1">
      <alignment horizontal="left"/>
    </xf>
    <xf numFmtId="0" fontId="0" fillId="0" borderId="1" xfId="0" applyFont="1" applyBorder="1"/>
    <xf numFmtId="0" fontId="35" fillId="0" borderId="1" xfId="0" applyFont="1" applyBorder="1" applyAlignment="1">
      <alignment horizontal="left"/>
    </xf>
    <xf numFmtId="0" fontId="27" fillId="0" borderId="0" xfId="0" applyFont="1" applyFill="1" applyBorder="1"/>
    <xf numFmtId="0" fontId="0" fillId="0" borderId="0" xfId="0" applyFont="1" applyBorder="1" applyAlignment="1">
      <alignment horizontal="left"/>
    </xf>
    <xf numFmtId="0" fontId="35" fillId="0" borderId="0" xfId="0" applyFont="1" applyBorder="1" applyAlignment="1">
      <alignment horizontal="left"/>
    </xf>
    <xf numFmtId="165" fontId="0" fillId="0" borderId="0" xfId="0" applyNumberFormat="1" applyFont="1"/>
    <xf numFmtId="14" fontId="30" fillId="0" borderId="0" xfId="0" applyNumberFormat="1" applyFont="1" applyAlignment="1">
      <alignment horizontal="center"/>
    </xf>
    <xf numFmtId="0" fontId="27" fillId="0" borderId="0" xfId="0" applyFont="1" applyBorder="1" applyAlignment="1">
      <alignment horizontal="center"/>
    </xf>
    <xf numFmtId="0" fontId="27"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wrapText="1"/>
    </xf>
    <xf numFmtId="0" fontId="20" fillId="0" borderId="0" xfId="11" applyFont="1" applyBorder="1"/>
    <xf numFmtId="0" fontId="0" fillId="0" borderId="0" xfId="0" applyFont="1" applyBorder="1" applyAlignment="1">
      <alignment horizontal="center"/>
    </xf>
    <xf numFmtId="0" fontId="20" fillId="0" borderId="8" xfId="11" applyFont="1" applyBorder="1"/>
    <xf numFmtId="0" fontId="0" fillId="0" borderId="8" xfId="0" applyFont="1" applyFill="1" applyBorder="1"/>
    <xf numFmtId="0" fontId="0" fillId="0" borderId="1" xfId="0" applyFont="1" applyFill="1" applyBorder="1" applyAlignment="1">
      <alignment horizontal="left"/>
    </xf>
    <xf numFmtId="0" fontId="0" fillId="0" borderId="0" xfId="0" applyFont="1" applyFill="1" applyAlignment="1">
      <alignment horizontal="left"/>
    </xf>
    <xf numFmtId="0" fontId="35" fillId="0" borderId="0" xfId="0" applyFont="1"/>
    <xf numFmtId="49" fontId="0" fillId="0" borderId="0" xfId="0" applyNumberFormat="1" applyFont="1" applyAlignment="1">
      <alignment horizontal="center"/>
    </xf>
    <xf numFmtId="0" fontId="0" fillId="0" borderId="0" xfId="0" applyFont="1" applyFill="1" applyAlignment="1">
      <alignment horizontal="right"/>
    </xf>
    <xf numFmtId="44" fontId="0" fillId="0" borderId="0" xfId="1" applyFont="1" applyFill="1" applyAlignment="1">
      <alignment horizontal="center"/>
    </xf>
    <xf numFmtId="0" fontId="0" fillId="0" borderId="0" xfId="0" applyFont="1" applyFill="1" applyAlignment="1"/>
    <xf numFmtId="0" fontId="0" fillId="0" borderId="0" xfId="0" applyFont="1" applyFill="1" applyAlignment="1">
      <alignment wrapText="1"/>
    </xf>
    <xf numFmtId="0" fontId="0" fillId="0" borderId="1" xfId="0" applyFont="1" applyBorder="1" applyAlignment="1">
      <alignment horizontal="center"/>
    </xf>
    <xf numFmtId="166" fontId="0" fillId="0" borderId="0" xfId="0" applyNumberFormat="1" applyFont="1" applyFill="1"/>
    <xf numFmtId="166" fontId="0" fillId="0" borderId="0" xfId="0" applyNumberFormat="1" applyFont="1" applyFill="1" applyBorder="1"/>
    <xf numFmtId="0" fontId="20" fillId="0" borderId="1" xfId="11" quotePrefix="1" applyFont="1" applyBorder="1"/>
    <xf numFmtId="44" fontId="0" fillId="0" borderId="0" xfId="1" applyFont="1"/>
    <xf numFmtId="0" fontId="34" fillId="0" borderId="0" xfId="0" applyFont="1" applyBorder="1"/>
    <xf numFmtId="0" fontId="27" fillId="6" borderId="9" xfId="0" applyFont="1" applyFill="1" applyBorder="1" applyAlignment="1">
      <alignment horizontal="center" vertical="center" wrapText="1"/>
    </xf>
    <xf numFmtId="0" fontId="20" fillId="0" borderId="1" xfId="11" applyFont="1" applyBorder="1"/>
    <xf numFmtId="0" fontId="27" fillId="0" borderId="0" xfId="0" applyFont="1" applyAlignment="1">
      <alignment horizontal="right"/>
    </xf>
    <xf numFmtId="164" fontId="0" fillId="0" borderId="1" xfId="0" applyNumberFormat="1" applyFont="1" applyBorder="1" applyAlignment="1">
      <alignment horizontal="center"/>
    </xf>
    <xf numFmtId="0" fontId="27" fillId="0" borderId="1" xfId="0" applyFont="1" applyBorder="1" applyAlignment="1">
      <alignment horizontal="right"/>
    </xf>
    <xf numFmtId="44" fontId="0" fillId="0" borderId="1" xfId="0" applyNumberFormat="1" applyFont="1" applyBorder="1"/>
    <xf numFmtId="0" fontId="32" fillId="7" borderId="20" xfId="0" applyFont="1" applyFill="1" applyBorder="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right"/>
    </xf>
    <xf numFmtId="44" fontId="0" fillId="0" borderId="0" xfId="1" applyFont="1" applyFill="1"/>
    <xf numFmtId="165" fontId="0" fillId="0" borderId="0" xfId="0" applyNumberFormat="1"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Alignment="1"/>
    <xf numFmtId="44" fontId="0" fillId="0" borderId="0" xfId="1" applyFont="1" applyFill="1" applyAlignment="1"/>
    <xf numFmtId="0" fontId="0" fillId="0" borderId="0" xfId="0" applyFont="1" applyBorder="1" applyAlignment="1">
      <alignment horizontal="left" wrapText="1"/>
    </xf>
    <xf numFmtId="165" fontId="0" fillId="0" borderId="0" xfId="0" applyNumberFormat="1" applyFont="1" applyFill="1" applyAlignment="1"/>
    <xf numFmtId="44" fontId="27" fillId="0" borderId="0" xfId="0" applyNumberFormat="1" applyFont="1" applyBorder="1" applyAlignment="1">
      <alignment horizontal="center"/>
    </xf>
    <xf numFmtId="44" fontId="27" fillId="0" borderId="0" xfId="0" applyNumberFormat="1" applyFont="1" applyBorder="1"/>
    <xf numFmtId="0" fontId="0" fillId="0" borderId="0" xfId="0" applyFont="1" applyFill="1" applyAlignment="1">
      <alignment vertical="center"/>
    </xf>
    <xf numFmtId="0" fontId="0" fillId="0" borderId="0" xfId="0" applyFont="1" applyBorder="1" applyAlignment="1">
      <alignment wrapText="1"/>
    </xf>
    <xf numFmtId="0" fontId="0" fillId="0" borderId="0" xfId="0" applyFont="1" applyFill="1" applyBorder="1" applyAlignment="1">
      <alignment horizontal="left" wrapText="1"/>
    </xf>
    <xf numFmtId="0" fontId="0" fillId="0" borderId="0" xfId="0" applyFont="1" applyAlignment="1">
      <alignment horizontal="center" vertical="center"/>
    </xf>
    <xf numFmtId="0" fontId="27" fillId="0" borderId="1" xfId="0" applyFont="1" applyBorder="1" applyAlignment="1">
      <alignment horizontal="center" wrapText="1"/>
    </xf>
    <xf numFmtId="0" fontId="27" fillId="0" borderId="0" xfId="0" applyFont="1" applyBorder="1" applyAlignment="1">
      <alignment horizontal="center" wrapText="1"/>
    </xf>
    <xf numFmtId="0" fontId="0" fillId="0" borderId="0" xfId="0" quotePrefix="1" applyFont="1" applyBorder="1" applyAlignment="1">
      <alignment horizontal="center"/>
    </xf>
    <xf numFmtId="43" fontId="0" fillId="0" borderId="0" xfId="12" applyFont="1" applyBorder="1" applyAlignment="1">
      <alignment horizontal="center"/>
    </xf>
    <xf numFmtId="14" fontId="0" fillId="0" borderId="0" xfId="0" applyNumberFormat="1" applyFont="1" applyBorder="1" applyAlignment="1">
      <alignment horizontal="center"/>
    </xf>
    <xf numFmtId="0" fontId="0" fillId="0" borderId="0" xfId="0" applyFont="1" applyFill="1" applyBorder="1" applyAlignment="1">
      <alignment horizontal="center"/>
    </xf>
    <xf numFmtId="166" fontId="0" fillId="0" borderId="0" xfId="0" applyNumberFormat="1" applyFont="1"/>
    <xf numFmtId="166" fontId="0" fillId="0" borderId="0" xfId="0" applyNumberFormat="1" applyFont="1" applyBorder="1"/>
    <xf numFmtId="0" fontId="0" fillId="0" borderId="3" xfId="0" applyFont="1" applyBorder="1"/>
    <xf numFmtId="43" fontId="0" fillId="0" borderId="0" xfId="12" applyFont="1" applyFill="1" applyAlignment="1">
      <alignment horizontal="center"/>
    </xf>
    <xf numFmtId="0" fontId="27" fillId="6" borderId="16" xfId="0" applyFont="1" applyFill="1" applyBorder="1" applyAlignment="1">
      <alignment vertical="center" wrapText="1"/>
    </xf>
    <xf numFmtId="0" fontId="27" fillId="2" borderId="18" xfId="0" applyFont="1" applyFill="1" applyBorder="1" applyAlignment="1">
      <alignment horizontal="center" vertical="center" wrapText="1"/>
    </xf>
    <xf numFmtId="4" fontId="0" fillId="0" borderId="0" xfId="0" applyNumberFormat="1" applyFont="1"/>
    <xf numFmtId="0" fontId="27" fillId="2" borderId="9" xfId="0" applyFont="1" applyFill="1" applyBorder="1" applyAlignment="1">
      <alignment horizontal="center" wrapText="1"/>
    </xf>
    <xf numFmtId="0" fontId="27" fillId="2" borderId="10" xfId="0" applyFont="1" applyFill="1" applyBorder="1" applyAlignment="1">
      <alignment horizontal="center" wrapText="1"/>
    </xf>
    <xf numFmtId="44" fontId="0" fillId="0" borderId="0" xfId="0" applyNumberFormat="1" applyFont="1" applyBorder="1" applyAlignment="1">
      <alignment horizontal="center"/>
    </xf>
    <xf numFmtId="0" fontId="0" fillId="0" borderId="5" xfId="0" applyFont="1" applyBorder="1"/>
    <xf numFmtId="0" fontId="0" fillId="0" borderId="4" xfId="0" applyFont="1" applyBorder="1"/>
    <xf numFmtId="4" fontId="27" fillId="0" borderId="1" xfId="0" applyNumberFormat="1" applyFont="1" applyBorder="1" applyAlignment="1">
      <alignment horizontal="center" wrapText="1"/>
    </xf>
    <xf numFmtId="164" fontId="0" fillId="0" borderId="8" xfId="0" applyNumberFormat="1" applyFont="1" applyBorder="1" applyAlignment="1">
      <alignment horizontal="center"/>
    </xf>
    <xf numFmtId="164" fontId="0" fillId="0" borderId="8" xfId="0" applyNumberFormat="1" applyFont="1" applyBorder="1" applyAlignment="1">
      <alignment horizontal="left"/>
    </xf>
    <xf numFmtId="43" fontId="0" fillId="0" borderId="8" xfId="12" applyFont="1" applyFill="1" applyBorder="1" applyAlignment="1">
      <alignment wrapText="1"/>
    </xf>
    <xf numFmtId="14" fontId="0" fillId="0" borderId="8" xfId="1" applyNumberFormat="1" applyFont="1" applyFill="1" applyBorder="1" applyAlignment="1">
      <alignment horizontal="center"/>
    </xf>
    <xf numFmtId="44" fontId="0" fillId="0" borderId="0" xfId="1" applyFont="1" applyFill="1" applyBorder="1" applyAlignment="1"/>
    <xf numFmtId="165" fontId="0" fillId="0" borderId="0" xfId="0" applyNumberFormat="1" applyFont="1" applyFill="1" applyBorder="1" applyAlignment="1"/>
    <xf numFmtId="0" fontId="0" fillId="0" borderId="0" xfId="0" applyFont="1" applyFill="1" applyBorder="1" applyAlignment="1">
      <alignment vertical="top" wrapText="1"/>
    </xf>
    <xf numFmtId="0" fontId="0" fillId="0" borderId="0" xfId="0" applyFont="1" applyFill="1" applyBorder="1" applyAlignment="1">
      <alignment wrapText="1"/>
    </xf>
    <xf numFmtId="49" fontId="0" fillId="0" borderId="0" xfId="0" applyNumberFormat="1" applyFont="1" applyBorder="1" applyAlignment="1">
      <alignment horizontal="right"/>
    </xf>
    <xf numFmtId="49" fontId="0" fillId="0" borderId="0" xfId="0" applyNumberFormat="1" applyFont="1" applyAlignment="1">
      <alignment horizontal="left"/>
    </xf>
    <xf numFmtId="43" fontId="0" fillId="0" borderId="0" xfId="12" applyFont="1" applyFill="1" applyAlignment="1">
      <alignment horizontal="right"/>
    </xf>
    <xf numFmtId="164" fontId="0" fillId="0" borderId="0" xfId="0" applyNumberFormat="1" applyFont="1" applyBorder="1" applyAlignment="1">
      <alignment horizontal="center"/>
    </xf>
    <xf numFmtId="14" fontId="0" fillId="0" borderId="0" xfId="1" applyNumberFormat="1" applyFont="1" applyFill="1" applyAlignment="1">
      <alignment horizontal="center"/>
    </xf>
    <xf numFmtId="43" fontId="27" fillId="0" borderId="0" xfId="12" applyFont="1" applyFill="1" applyBorder="1" applyAlignment="1">
      <alignment horizontal="right"/>
    </xf>
    <xf numFmtId="14" fontId="0" fillId="0" borderId="0" xfId="0" applyNumberFormat="1" applyFont="1" applyAlignment="1">
      <alignment horizontal="center"/>
    </xf>
    <xf numFmtId="0" fontId="20" fillId="0" borderId="0" xfId="11" quotePrefix="1" applyFont="1"/>
    <xf numFmtId="0" fontId="27" fillId="0" borderId="6" xfId="0" applyFont="1" applyFill="1" applyBorder="1"/>
    <xf numFmtId="44" fontId="0" fillId="0" borderId="0" xfId="1" applyNumberFormat="1" applyFont="1" applyFill="1" applyBorder="1"/>
    <xf numFmtId="0" fontId="0" fillId="0" borderId="0" xfId="0" applyFont="1" applyFill="1" applyBorder="1" applyAlignment="1">
      <alignment horizontal="left"/>
    </xf>
    <xf numFmtId="43" fontId="0" fillId="0" borderId="0" xfId="12" applyFont="1" applyFill="1" applyBorder="1"/>
    <xf numFmtId="43" fontId="0" fillId="0" borderId="0" xfId="12" applyFont="1" applyFill="1" applyBorder="1" applyAlignment="1">
      <alignment horizontal="left" wrapText="1"/>
    </xf>
    <xf numFmtId="164" fontId="0" fillId="0" borderId="0" xfId="0" applyNumberFormat="1" applyFont="1" applyAlignment="1">
      <alignment horizontal="center" wrapText="1"/>
    </xf>
    <xf numFmtId="0" fontId="0" fillId="0" borderId="1" xfId="0" applyFont="1" applyFill="1" applyBorder="1"/>
    <xf numFmtId="0" fontId="0" fillId="0" borderId="0" xfId="0" quotePrefix="1" applyFont="1" applyAlignment="1">
      <alignment horizontal="center"/>
    </xf>
    <xf numFmtId="0" fontId="0" fillId="0" borderId="0" xfId="0" applyFont="1" applyAlignment="1">
      <alignment wrapText="1"/>
    </xf>
    <xf numFmtId="0" fontId="35" fillId="0" borderId="0" xfId="0" applyFont="1" applyFill="1" applyBorder="1" applyAlignment="1">
      <alignment horizontal="left"/>
    </xf>
    <xf numFmtId="4" fontId="27" fillId="0" borderId="0" xfId="0" applyNumberFormat="1" applyFont="1" applyBorder="1" applyAlignment="1">
      <alignment horizontal="center" wrapText="1"/>
    </xf>
    <xf numFmtId="14" fontId="0" fillId="0" borderId="0" xfId="0" applyNumberFormat="1" applyFont="1" applyFill="1" applyBorder="1" applyAlignment="1">
      <alignment horizontal="center"/>
    </xf>
    <xf numFmtId="0" fontId="0" fillId="0" borderId="0" xfId="0" applyFont="1" applyBorder="1" applyAlignment="1"/>
    <xf numFmtId="44" fontId="27" fillId="0" borderId="0" xfId="1" applyFont="1"/>
    <xf numFmtId="0" fontId="0" fillId="0" borderId="0" xfId="0" applyFont="1" applyAlignment="1">
      <alignment horizontal="center" wrapText="1"/>
    </xf>
    <xf numFmtId="10" fontId="0" fillId="0" borderId="0" xfId="0" applyNumberFormat="1" applyFont="1" applyAlignment="1">
      <alignment horizontal="center"/>
    </xf>
    <xf numFmtId="0" fontId="33" fillId="0" borderId="8" xfId="0" applyFont="1" applyBorder="1" applyAlignment="1">
      <alignment horizontal="left"/>
    </xf>
    <xf numFmtId="0" fontId="35" fillId="0" borderId="3" xfId="0" applyFont="1" applyBorder="1" applyAlignment="1">
      <alignment horizontal="left"/>
    </xf>
    <xf numFmtId="0" fontId="35" fillId="0" borderId="2" xfId="0" applyFont="1" applyBorder="1" applyAlignment="1">
      <alignment horizontal="left"/>
    </xf>
    <xf numFmtId="0" fontId="33" fillId="0" borderId="0" xfId="0" applyFont="1" applyBorder="1" applyAlignment="1">
      <alignment horizontal="left"/>
    </xf>
    <xf numFmtId="0" fontId="35" fillId="0" borderId="0" xfId="0" applyFont="1" applyAlignment="1">
      <alignment horizontal="left"/>
    </xf>
    <xf numFmtId="0" fontId="33" fillId="0" borderId="0" xfId="0" applyFont="1"/>
    <xf numFmtId="0" fontId="0" fillId="0" borderId="2" xfId="0" applyFont="1" applyBorder="1"/>
    <xf numFmtId="0" fontId="33" fillId="0" borderId="8" xfId="0" applyFont="1" applyBorder="1"/>
    <xf numFmtId="0" fontId="33" fillId="0" borderId="0" xfId="0" applyFont="1" applyFill="1"/>
    <xf numFmtId="0" fontId="33" fillId="0" borderId="0" xfId="0" applyFont="1" applyFill="1" applyBorder="1" applyAlignment="1">
      <alignment horizontal="left"/>
    </xf>
    <xf numFmtId="0" fontId="35" fillId="0" borderId="0" xfId="0" applyFont="1" applyFill="1" applyAlignment="1">
      <alignment horizontal="left"/>
    </xf>
    <xf numFmtId="0" fontId="35" fillId="0" borderId="4" xfId="0" applyFont="1" applyBorder="1" applyAlignment="1">
      <alignment horizontal="left"/>
    </xf>
    <xf numFmtId="44" fontId="26" fillId="0" borderId="0" xfId="0" applyNumberFormat="1" applyFont="1"/>
    <xf numFmtId="44" fontId="35" fillId="0" borderId="8" xfId="0" applyNumberFormat="1" applyFont="1" applyBorder="1" applyAlignment="1">
      <alignment horizontal="left"/>
    </xf>
    <xf numFmtId="44" fontId="35" fillId="0" borderId="4" xfId="0" applyNumberFormat="1" applyFont="1" applyBorder="1" applyAlignment="1">
      <alignment horizontal="left"/>
    </xf>
    <xf numFmtId="0" fontId="33" fillId="0" borderId="1" xfId="0" applyFont="1" applyBorder="1" applyAlignment="1">
      <alignment horizontal="left"/>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36" fillId="0" borderId="0" xfId="0" applyFont="1" applyAlignment="1">
      <alignment horizontal="left" wrapText="1"/>
    </xf>
    <xf numFmtId="10" fontId="0" fillId="0" borderId="0" xfId="0" applyNumberFormat="1" applyFont="1" applyFill="1" applyAlignment="1">
      <alignment horizontal="center"/>
    </xf>
    <xf numFmtId="0" fontId="37" fillId="0" borderId="0" xfId="0" applyFont="1"/>
    <xf numFmtId="0" fontId="0" fillId="0" borderId="3" xfId="0" applyFont="1" applyFill="1" applyBorder="1"/>
    <xf numFmtId="0" fontId="0" fillId="0" borderId="2" xfId="0" applyFont="1" applyFill="1" applyBorder="1"/>
    <xf numFmtId="0" fontId="35" fillId="0" borderId="0" xfId="0" applyFont="1" applyAlignment="1">
      <alignment horizontal="center"/>
    </xf>
    <xf numFmtId="44" fontId="35" fillId="0" borderId="0" xfId="0" applyNumberFormat="1" applyFont="1" applyFill="1" applyAlignment="1">
      <alignment horizontal="left"/>
    </xf>
    <xf numFmtId="0" fontId="20" fillId="0" borderId="0" xfId="11" applyFont="1" applyAlignment="1">
      <alignment horizontal="left" vertical="top" wrapText="1"/>
    </xf>
    <xf numFmtId="44" fontId="0" fillId="0" borderId="4" xfId="0" applyNumberFormat="1" applyFont="1" applyFill="1" applyBorder="1"/>
    <xf numFmtId="0" fontId="27" fillId="0" borderId="0" xfId="0" applyFont="1" applyFill="1"/>
    <xf numFmtId="0" fontId="27" fillId="0" borderId="0" xfId="0" applyFont="1" applyFill="1" applyBorder="1" applyAlignment="1">
      <alignment horizontal="center" vertical="center"/>
    </xf>
    <xf numFmtId="0" fontId="27" fillId="2" borderId="10" xfId="0" quotePrefix="1" applyFont="1" applyFill="1" applyBorder="1" applyAlignment="1">
      <alignment horizontal="center" vertical="center" wrapText="1"/>
    </xf>
    <xf numFmtId="43" fontId="0" fillId="0" borderId="26" xfId="1" applyNumberFormat="1" applyFont="1" applyFill="1" applyBorder="1"/>
    <xf numFmtId="43" fontId="0" fillId="0" borderId="28" xfId="0" applyNumberFormat="1" applyFont="1" applyFill="1" applyBorder="1"/>
    <xf numFmtId="43" fontId="0" fillId="0" borderId="27" xfId="0" applyNumberFormat="1" applyFont="1" applyBorder="1"/>
    <xf numFmtId="43" fontId="0" fillId="0" borderId="28" xfId="0" applyNumberFormat="1" applyFont="1" applyBorder="1"/>
    <xf numFmtId="44" fontId="0" fillId="0" borderId="23" xfId="0" applyNumberFormat="1" applyFont="1" applyFill="1" applyBorder="1"/>
    <xf numFmtId="43" fontId="0" fillId="0" borderId="26" xfId="0" applyNumberFormat="1" applyFont="1" applyFill="1" applyBorder="1"/>
    <xf numFmtId="44" fontId="0" fillId="0" borderId="35" xfId="0" applyNumberFormat="1" applyFont="1" applyBorder="1"/>
    <xf numFmtId="43" fontId="0" fillId="0" borderId="25" xfId="0" applyNumberFormat="1" applyFont="1" applyFill="1" applyBorder="1"/>
    <xf numFmtId="43" fontId="0" fillId="0" borderId="36" xfId="0" applyNumberFormat="1" applyFont="1" applyBorder="1"/>
    <xf numFmtId="0" fontId="27" fillId="3" borderId="15"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7" fillId="8" borderId="16" xfId="0" applyFont="1" applyFill="1" applyBorder="1" applyAlignment="1">
      <alignment horizontal="center" vertical="center" wrapText="1"/>
    </xf>
    <xf numFmtId="44" fontId="0" fillId="0" borderId="23" xfId="1" applyFont="1" applyBorder="1"/>
    <xf numFmtId="43" fontId="0" fillId="0" borderId="24" xfId="0" applyNumberFormat="1" applyFont="1" applyBorder="1"/>
    <xf numFmtId="43" fontId="0" fillId="0" borderId="25" xfId="0" applyNumberFormat="1" applyFont="1" applyBorder="1"/>
    <xf numFmtId="43" fontId="0" fillId="0" borderId="37" xfId="0" applyNumberFormat="1" applyFont="1" applyBorder="1"/>
    <xf numFmtId="43" fontId="0" fillId="0" borderId="0" xfId="0" applyNumberFormat="1" applyFont="1" applyBorder="1"/>
    <xf numFmtId="4" fontId="0" fillId="0" borderId="0" xfId="0" applyNumberFormat="1" applyFont="1" applyBorder="1"/>
    <xf numFmtId="4" fontId="0" fillId="0" borderId="0" xfId="0" applyNumberFormat="1" applyFont="1" applyBorder="1" applyAlignment="1">
      <alignment horizontal="center"/>
    </xf>
    <xf numFmtId="4" fontId="0" fillId="0" borderId="0" xfId="0" applyNumberFormat="1" applyFont="1" applyFill="1" applyBorder="1"/>
    <xf numFmtId="43" fontId="0" fillId="0" borderId="26" xfId="12" applyFont="1" applyFill="1" applyBorder="1"/>
    <xf numFmtId="43" fontId="0" fillId="0" borderId="27" xfId="12" applyFont="1" applyBorder="1"/>
    <xf numFmtId="43" fontId="0" fillId="0" borderId="28" xfId="12" applyFont="1" applyBorder="1"/>
    <xf numFmtId="44" fontId="0" fillId="0" borderId="35" xfId="12" applyNumberFormat="1" applyFont="1" applyBorder="1"/>
    <xf numFmtId="43" fontId="0" fillId="0" borderId="37" xfId="12" applyFont="1" applyBorder="1"/>
    <xf numFmtId="43" fontId="0" fillId="0" borderId="36" xfId="12" applyFont="1" applyBorder="1"/>
    <xf numFmtId="43" fontId="0" fillId="0" borderId="28" xfId="12" applyFont="1" applyFill="1" applyBorder="1"/>
    <xf numFmtId="43" fontId="0" fillId="0" borderId="27" xfId="12" applyFont="1" applyFill="1" applyBorder="1"/>
    <xf numFmtId="164" fontId="0" fillId="0" borderId="0" xfId="0" applyNumberFormat="1" applyFont="1" applyAlignment="1"/>
    <xf numFmtId="43" fontId="0" fillId="0" borderId="8" xfId="12" applyFont="1" applyBorder="1"/>
    <xf numFmtId="43" fontId="0" fillId="0" borderId="3" xfId="12" applyFont="1" applyBorder="1"/>
    <xf numFmtId="44" fontId="0" fillId="0" borderId="23" xfId="12" applyNumberFormat="1" applyFont="1" applyBorder="1"/>
    <xf numFmtId="43" fontId="0" fillId="0" borderId="24" xfId="12" applyFont="1" applyBorder="1"/>
    <xf numFmtId="43" fontId="0" fillId="0" borderId="25" xfId="12" applyFont="1" applyBorder="1"/>
    <xf numFmtId="43" fontId="0" fillId="0" borderId="26" xfId="12" applyFont="1" applyBorder="1"/>
    <xf numFmtId="43" fontId="0" fillId="0" borderId="29" xfId="12" applyFont="1" applyFill="1" applyBorder="1"/>
    <xf numFmtId="43" fontId="0" fillId="0" borderId="30" xfId="12" applyFont="1" applyBorder="1"/>
    <xf numFmtId="43" fontId="0" fillId="0" borderId="31" xfId="12" applyFont="1" applyBorder="1"/>
    <xf numFmtId="44" fontId="0" fillId="0" borderId="23" xfId="12" applyNumberFormat="1" applyFont="1" applyFill="1" applyBorder="1"/>
    <xf numFmtId="43" fontId="0" fillId="0" borderId="25" xfId="12" applyFont="1" applyFill="1" applyBorder="1"/>
    <xf numFmtId="44" fontId="0" fillId="0" borderId="32" xfId="12" applyNumberFormat="1" applyFont="1" applyBorder="1"/>
    <xf numFmtId="43" fontId="0" fillId="0" borderId="34" xfId="12" applyFont="1" applyBorder="1"/>
    <xf numFmtId="43" fontId="0" fillId="0" borderId="24" xfId="12" applyFont="1" applyFill="1" applyBorder="1"/>
    <xf numFmtId="43" fontId="0" fillId="0" borderId="30" xfId="12" applyFont="1" applyFill="1" applyBorder="1"/>
    <xf numFmtId="0" fontId="32" fillId="9" borderId="19" xfId="0" applyFont="1" applyFill="1" applyBorder="1" applyAlignment="1">
      <alignment horizontal="center" vertical="center" wrapText="1"/>
    </xf>
    <xf numFmtId="44" fontId="0" fillId="0" borderId="23" xfId="12" applyNumberFormat="1" applyFont="1" applyBorder="1" applyAlignment="1">
      <alignment horizontal="center"/>
    </xf>
    <xf numFmtId="43" fontId="0" fillId="0" borderId="24" xfId="12" applyFont="1" applyBorder="1" applyAlignment="1">
      <alignment horizontal="center"/>
    </xf>
    <xf numFmtId="43" fontId="0" fillId="0" borderId="25" xfId="12" applyFont="1" applyBorder="1" applyAlignment="1">
      <alignment horizontal="center"/>
    </xf>
    <xf numFmtId="43" fontId="0" fillId="0" borderId="26" xfId="12" applyFont="1" applyBorder="1" applyAlignment="1">
      <alignment horizontal="center"/>
    </xf>
    <xf numFmtId="43" fontId="0" fillId="0" borderId="27" xfId="12" applyFont="1" applyBorder="1" applyAlignment="1">
      <alignment horizontal="center"/>
    </xf>
    <xf numFmtId="43" fontId="0" fillId="0" borderId="28" xfId="12" applyFont="1" applyBorder="1" applyAlignment="1">
      <alignment horizontal="center"/>
    </xf>
    <xf numFmtId="43" fontId="0" fillId="0" borderId="33" xfId="12" applyFont="1" applyBorder="1"/>
    <xf numFmtId="43" fontId="35" fillId="0" borderId="0" xfId="12" applyFont="1" applyBorder="1" applyAlignment="1">
      <alignment horizontal="center"/>
    </xf>
    <xf numFmtId="43" fontId="0" fillId="0" borderId="0" xfId="12" applyFont="1" applyAlignment="1">
      <alignment horizontal="center"/>
    </xf>
    <xf numFmtId="43" fontId="35" fillId="0" borderId="24" xfId="12" applyFont="1" applyBorder="1" applyAlignment="1">
      <alignment horizontal="center"/>
    </xf>
    <xf numFmtId="43" fontId="0" fillId="0" borderId="26" xfId="12" applyFont="1" applyFill="1" applyBorder="1" applyAlignment="1">
      <alignment horizontal="center"/>
    </xf>
    <xf numFmtId="43" fontId="0" fillId="0" borderId="0" xfId="12" applyFont="1" applyFill="1" applyBorder="1" applyAlignment="1">
      <alignment horizontal="center"/>
    </xf>
    <xf numFmtId="43" fontId="0" fillId="0" borderId="27" xfId="12" applyFont="1" applyFill="1" applyBorder="1" applyAlignment="1">
      <alignment horizontal="center"/>
    </xf>
    <xf numFmtId="43" fontId="0" fillId="0" borderId="28" xfId="12" applyFont="1" applyFill="1" applyBorder="1" applyAlignment="1">
      <alignment horizontal="center"/>
    </xf>
    <xf numFmtId="44" fontId="35" fillId="0" borderId="23" xfId="12" applyNumberFormat="1" applyFont="1" applyFill="1" applyBorder="1" applyAlignment="1">
      <alignment horizontal="center"/>
    </xf>
    <xf numFmtId="43" fontId="35" fillId="0" borderId="26" xfId="12" applyFont="1" applyFill="1" applyBorder="1" applyAlignment="1">
      <alignment horizontal="center"/>
    </xf>
    <xf numFmtId="43" fontId="0" fillId="0" borderId="29" xfId="12" applyFont="1" applyBorder="1"/>
    <xf numFmtId="43" fontId="0" fillId="0" borderId="0" xfId="12" applyFont="1" applyBorder="1" applyAlignment="1"/>
    <xf numFmtId="43" fontId="0" fillId="0" borderId="0" xfId="12" applyFont="1" applyAlignment="1"/>
    <xf numFmtId="44" fontId="0" fillId="0" borderId="23" xfId="12" applyNumberFormat="1" applyFont="1" applyFill="1" applyBorder="1" applyAlignment="1"/>
    <xf numFmtId="43" fontId="0" fillId="0" borderId="24" xfId="12" applyFont="1" applyBorder="1" applyAlignment="1"/>
    <xf numFmtId="44" fontId="0" fillId="0" borderId="23" xfId="12" applyNumberFormat="1" applyFont="1" applyBorder="1" applyAlignment="1"/>
    <xf numFmtId="43" fontId="0" fillId="0" borderId="21" xfId="12" applyFont="1" applyBorder="1" applyAlignment="1">
      <alignment horizontal="center"/>
    </xf>
    <xf numFmtId="43" fontId="0" fillId="0" borderId="21" xfId="12" applyFont="1" applyFill="1" applyBorder="1"/>
    <xf numFmtId="0" fontId="27" fillId="0" borderId="8" xfId="0" applyFont="1" applyBorder="1" applyAlignment="1">
      <alignment horizontal="center"/>
    </xf>
    <xf numFmtId="164" fontId="0" fillId="0" borderId="0" xfId="0" applyNumberFormat="1" applyFont="1" applyFill="1" applyAlignment="1"/>
    <xf numFmtId="0" fontId="27" fillId="8" borderId="9" xfId="0" applyFont="1" applyFill="1" applyBorder="1" applyAlignment="1">
      <alignment horizontal="center" vertical="center" wrapText="1"/>
    </xf>
    <xf numFmtId="43" fontId="27" fillId="0" borderId="0" xfId="12" applyFont="1" applyBorder="1" applyAlignment="1">
      <alignment horizontal="center"/>
    </xf>
    <xf numFmtId="43" fontId="27" fillId="0" borderId="0" xfId="12" applyFont="1" applyFill="1" applyBorder="1" applyAlignment="1">
      <alignment horizontal="center"/>
    </xf>
    <xf numFmtId="43" fontId="35" fillId="0" borderId="0" xfId="12" applyFont="1" applyFill="1" applyBorder="1" applyAlignment="1">
      <alignment horizontal="center"/>
    </xf>
    <xf numFmtId="44" fontId="0" fillId="0" borderId="23" xfId="12" applyNumberFormat="1" applyFont="1" applyBorder="1" applyAlignment="1">
      <alignment horizontal="right"/>
    </xf>
    <xf numFmtId="43" fontId="0" fillId="0" borderId="26" xfId="12" applyFont="1" applyFill="1" applyBorder="1" applyAlignment="1">
      <alignment horizontal="right"/>
    </xf>
    <xf numFmtId="0" fontId="0" fillId="0" borderId="0" xfId="0" applyFont="1" applyAlignment="1">
      <alignment horizontal="right" indent="1"/>
    </xf>
    <xf numFmtId="0" fontId="0" fillId="0" borderId="0" xfId="0" applyFont="1" applyAlignment="1">
      <alignment horizontal="right"/>
    </xf>
    <xf numFmtId="43" fontId="0" fillId="0" borderId="21" xfId="12" applyFont="1" applyBorder="1"/>
    <xf numFmtId="164" fontId="0" fillId="0" borderId="0" xfId="0" applyNumberFormat="1" applyFont="1" applyAlignment="1">
      <alignment vertical="center"/>
    </xf>
    <xf numFmtId="0" fontId="0" fillId="0" borderId="0" xfId="0" applyFont="1" applyAlignment="1">
      <alignment vertical="center" wrapText="1"/>
    </xf>
    <xf numFmtId="10" fontId="0" fillId="0" borderId="0" xfId="0" applyNumberFormat="1" applyFont="1" applyAlignment="1">
      <alignment horizontal="center" vertical="center"/>
    </xf>
    <xf numFmtId="43" fontId="0" fillId="0" borderId="0" xfId="12" applyFont="1" applyBorder="1" applyAlignment="1">
      <alignment vertical="center"/>
    </xf>
    <xf numFmtId="43" fontId="0" fillId="0" borderId="0" xfId="12" applyFont="1" applyAlignment="1">
      <alignment vertical="center"/>
    </xf>
    <xf numFmtId="44" fontId="0" fillId="0" borderId="23" xfId="12" applyNumberFormat="1" applyFont="1" applyBorder="1" applyAlignment="1">
      <alignment vertical="center"/>
    </xf>
    <xf numFmtId="43" fontId="0" fillId="0" borderId="24" xfId="12" applyFont="1" applyBorder="1" applyAlignment="1">
      <alignment vertical="center"/>
    </xf>
    <xf numFmtId="43" fontId="0" fillId="0" borderId="25" xfId="12" applyFont="1" applyBorder="1" applyAlignment="1">
      <alignment vertical="center"/>
    </xf>
    <xf numFmtId="43" fontId="0" fillId="0" borderId="26" xfId="12" applyFont="1" applyBorder="1" applyAlignment="1">
      <alignment vertical="center"/>
    </xf>
    <xf numFmtId="43" fontId="0" fillId="0" borderId="27" xfId="12" applyFont="1" applyBorder="1" applyAlignment="1">
      <alignment vertical="center"/>
    </xf>
    <xf numFmtId="43" fontId="0" fillId="0" borderId="28" xfId="12" applyFont="1" applyBorder="1" applyAlignment="1">
      <alignment vertical="center"/>
    </xf>
    <xf numFmtId="43" fontId="0" fillId="0" borderId="26" xfId="12" applyFont="1" applyFill="1" applyBorder="1" applyAlignment="1">
      <alignment vertical="center"/>
    </xf>
    <xf numFmtId="43" fontId="0" fillId="0" borderId="30" xfId="12" applyFont="1" applyBorder="1" applyAlignment="1">
      <alignment vertical="center"/>
    </xf>
    <xf numFmtId="43" fontId="0" fillId="0" borderId="29" xfId="12" applyFont="1" applyBorder="1" applyAlignment="1">
      <alignment vertical="center"/>
    </xf>
    <xf numFmtId="43" fontId="0" fillId="0" borderId="40" xfId="12" applyFont="1" applyFill="1" applyBorder="1"/>
    <xf numFmtId="43" fontId="0" fillId="0" borderId="41" xfId="12" applyFont="1" applyFill="1" applyBorder="1"/>
    <xf numFmtId="43" fontId="0" fillId="0" borderId="41" xfId="12" applyFont="1" applyBorder="1"/>
    <xf numFmtId="43" fontId="0" fillId="0" borderId="42" xfId="12" applyFont="1" applyBorder="1"/>
    <xf numFmtId="43" fontId="0" fillId="0" borderId="43" xfId="12" applyFont="1" applyBorder="1"/>
    <xf numFmtId="43" fontId="0" fillId="0" borderId="38" xfId="12" applyFont="1" applyFill="1" applyBorder="1"/>
    <xf numFmtId="43" fontId="0" fillId="0" borderId="22" xfId="12" applyFont="1" applyBorder="1"/>
    <xf numFmtId="43" fontId="0" fillId="0" borderId="39" xfId="12" applyFont="1" applyBorder="1"/>
    <xf numFmtId="43" fontId="0" fillId="0" borderId="39" xfId="0" applyNumberFormat="1" applyFont="1" applyBorder="1"/>
    <xf numFmtId="43" fontId="0" fillId="0" borderId="40" xfId="0" applyNumberFormat="1" applyFont="1" applyBorder="1"/>
    <xf numFmtId="43" fontId="0" fillId="0" borderId="41" xfId="0" applyNumberFormat="1" applyFont="1" applyBorder="1"/>
    <xf numFmtId="43" fontId="0" fillId="0" borderId="38" xfId="0" applyNumberFormat="1" applyFont="1" applyBorder="1"/>
    <xf numFmtId="43" fontId="0" fillId="0" borderId="21" xfId="0" applyNumberFormat="1" applyFont="1" applyBorder="1"/>
    <xf numFmtId="43" fontId="0" fillId="0" borderId="38" xfId="12" applyFont="1" applyBorder="1"/>
    <xf numFmtId="43" fontId="0" fillId="0" borderId="42" xfId="12" applyFont="1" applyFill="1" applyBorder="1"/>
    <xf numFmtId="43" fontId="0" fillId="0" borderId="44" xfId="12" applyFont="1" applyBorder="1"/>
    <xf numFmtId="43" fontId="0" fillId="0" borderId="45" xfId="12" applyFont="1" applyBorder="1"/>
    <xf numFmtId="43" fontId="0" fillId="0" borderId="40" xfId="12" applyFont="1" applyBorder="1" applyAlignment="1">
      <alignment horizontal="center"/>
    </xf>
    <xf numFmtId="43" fontId="0" fillId="0" borderId="41" xfId="12" applyFont="1" applyBorder="1" applyAlignment="1">
      <alignment horizontal="center"/>
    </xf>
    <xf numFmtId="43" fontId="0" fillId="0" borderId="38" xfId="12" applyFont="1" applyBorder="1" applyAlignment="1">
      <alignment horizontal="center"/>
    </xf>
    <xf numFmtId="43" fontId="0" fillId="0" borderId="22" xfId="12" applyFont="1" applyBorder="1" applyAlignment="1">
      <alignment horizontal="center"/>
    </xf>
    <xf numFmtId="43" fontId="0" fillId="0" borderId="21" xfId="12" applyFont="1" applyFill="1" applyBorder="1" applyAlignment="1">
      <alignment horizontal="center"/>
    </xf>
    <xf numFmtId="43" fontId="0" fillId="0" borderId="40" xfId="12" applyFont="1" applyBorder="1"/>
    <xf numFmtId="43" fontId="0" fillId="0" borderId="40" xfId="12" applyFont="1" applyBorder="1" applyAlignment="1">
      <alignment vertical="center"/>
    </xf>
    <xf numFmtId="43" fontId="0" fillId="0" borderId="41" xfId="12" applyFont="1" applyBorder="1" applyAlignment="1">
      <alignment vertical="center"/>
    </xf>
    <xf numFmtId="43" fontId="0" fillId="0" borderId="42" xfId="12" applyFont="1" applyBorder="1" applyAlignment="1">
      <alignment vertical="center"/>
    </xf>
    <xf numFmtId="43" fontId="0" fillId="0" borderId="38" xfId="12" applyFont="1" applyBorder="1" applyAlignment="1">
      <alignment vertical="center"/>
    </xf>
    <xf numFmtId="43" fontId="0" fillId="0" borderId="21" xfId="12" applyFont="1" applyBorder="1" applyAlignment="1">
      <alignment vertical="center"/>
    </xf>
    <xf numFmtId="43" fontId="0" fillId="0" borderId="22" xfId="12" applyFont="1" applyBorder="1" applyAlignment="1">
      <alignment vertical="center"/>
    </xf>
    <xf numFmtId="43" fontId="35" fillId="0" borderId="3" xfId="12" applyFont="1" applyBorder="1" applyAlignment="1">
      <alignment horizontal="center"/>
    </xf>
    <xf numFmtId="43" fontId="0" fillId="0" borderId="28" xfId="12" applyFont="1" applyBorder="1" applyAlignment="1">
      <alignment horizontal="right"/>
    </xf>
    <xf numFmtId="43" fontId="0" fillId="0" borderId="21" xfId="12" applyFont="1" applyBorder="1" applyAlignment="1">
      <alignment horizontal="right"/>
    </xf>
    <xf numFmtId="43" fontId="0" fillId="0" borderId="28" xfId="12" applyFont="1" applyBorder="1" applyAlignment="1"/>
    <xf numFmtId="43" fontId="0" fillId="0" borderId="38" xfId="12" applyFont="1" applyBorder="1" applyAlignment="1"/>
    <xf numFmtId="43" fontId="0" fillId="0" borderId="21" xfId="12" applyFont="1" applyBorder="1" applyAlignment="1"/>
    <xf numFmtId="43" fontId="0" fillId="0" borderId="24" xfId="12" quotePrefix="1" applyFont="1" applyBorder="1"/>
    <xf numFmtId="43" fontId="0" fillId="0" borderId="27" xfId="12" applyFont="1" applyBorder="1" applyAlignment="1"/>
    <xf numFmtId="43" fontId="0" fillId="0" borderId="0" xfId="12" applyFont="1" applyFill="1" applyBorder="1" applyAlignment="1"/>
    <xf numFmtId="43" fontId="0" fillId="0" borderId="0" xfId="12" applyFont="1" applyFill="1" applyAlignment="1"/>
    <xf numFmtId="43" fontId="0" fillId="0" borderId="24" xfId="12" applyFont="1" applyFill="1" applyBorder="1" applyAlignment="1"/>
    <xf numFmtId="43" fontId="0" fillId="0" borderId="25" xfId="12" applyFont="1" applyFill="1" applyBorder="1" applyAlignment="1"/>
    <xf numFmtId="43" fontId="0" fillId="0" borderId="38" xfId="12" applyFont="1" applyFill="1" applyBorder="1" applyAlignment="1"/>
    <xf numFmtId="43" fontId="35" fillId="0" borderId="24" xfId="12" applyFont="1" applyBorder="1"/>
    <xf numFmtId="43" fontId="35" fillId="0" borderId="27" xfId="12" applyFont="1" applyBorder="1"/>
    <xf numFmtId="43" fontId="0" fillId="0" borderId="40" xfId="12" applyFont="1" applyFill="1" applyBorder="1" applyAlignment="1"/>
    <xf numFmtId="44" fontId="0" fillId="0" borderId="26" xfId="1" applyFont="1" applyFill="1" applyBorder="1"/>
    <xf numFmtId="44" fontId="0" fillId="0" borderId="26" xfId="12" applyNumberFormat="1" applyFont="1" applyBorder="1"/>
    <xf numFmtId="44" fontId="0" fillId="0" borderId="26" xfId="12" applyNumberFormat="1" applyFont="1" applyFill="1" applyBorder="1"/>
    <xf numFmtId="0" fontId="27" fillId="0" borderId="0" xfId="0" applyFont="1" applyBorder="1" applyAlignment="1">
      <alignment horizontal="center"/>
    </xf>
    <xf numFmtId="0" fontId="0" fillId="4" borderId="0" xfId="0" applyFont="1" applyFill="1" applyAlignment="1">
      <alignment horizontal="center"/>
    </xf>
    <xf numFmtId="0" fontId="27" fillId="0" borderId="0" xfId="0" applyFont="1" applyBorder="1" applyAlignment="1">
      <alignment horizontal="center"/>
    </xf>
    <xf numFmtId="44" fontId="0" fillId="0" borderId="35" xfId="12" applyNumberFormat="1" applyFont="1" applyBorder="1" applyAlignment="1">
      <alignment horizontal="center"/>
    </xf>
    <xf numFmtId="0" fontId="27" fillId="0" borderId="0" xfId="0" applyFont="1" applyBorder="1" applyAlignment="1">
      <alignment horizontal="center"/>
    </xf>
    <xf numFmtId="10" fontId="0" fillId="0" borderId="0" xfId="13" applyNumberFormat="1" applyFont="1" applyAlignment="1">
      <alignment horizontal="center"/>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wrapText="1"/>
    </xf>
    <xf numFmtId="44" fontId="0" fillId="0" borderId="26" xfId="12" applyNumberFormat="1" applyFont="1" applyBorder="1" applyAlignment="1">
      <alignment horizontal="center"/>
    </xf>
    <xf numFmtId="0" fontId="27" fillId="0" borderId="0" xfId="0" applyFont="1" applyBorder="1" applyAlignment="1">
      <alignment horizontal="center"/>
    </xf>
    <xf numFmtId="0" fontId="0" fillId="0" borderId="0" xfId="0" applyFont="1" applyAlignment="1">
      <alignment wrapText="1"/>
    </xf>
    <xf numFmtId="43" fontId="35" fillId="0" borderId="27" xfId="12" applyFont="1" applyBorder="1" applyAlignment="1">
      <alignment horizontal="center"/>
    </xf>
    <xf numFmtId="0" fontId="27"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3" fontId="0" fillId="0" borderId="0" xfId="12" applyFont="1"/>
    <xf numFmtId="0" fontId="27" fillId="0" borderId="0" xfId="0" applyFont="1" applyBorder="1" applyAlignment="1">
      <alignment horizontal="center"/>
    </xf>
    <xf numFmtId="0" fontId="0" fillId="0" borderId="0" xfId="0" applyFont="1" applyAlignment="1">
      <alignment wrapText="1"/>
    </xf>
    <xf numFmtId="44" fontId="0" fillId="0" borderId="26" xfId="12" applyNumberFormat="1" applyFont="1" applyFill="1" applyBorder="1" applyAlignment="1"/>
    <xf numFmtId="43" fontId="0" fillId="0" borderId="27" xfId="12" applyFont="1" applyFill="1" applyBorder="1" applyAlignment="1"/>
    <xf numFmtId="43" fontId="0" fillId="0" borderId="28" xfId="12" applyFont="1" applyFill="1" applyBorder="1" applyAlignment="1"/>
    <xf numFmtId="43" fontId="0" fillId="0" borderId="41" xfId="12" applyFont="1" applyFill="1" applyBorder="1" applyAlignment="1"/>
    <xf numFmtId="43" fontId="0" fillId="0" borderId="21" xfId="12" applyFont="1" applyFill="1" applyBorder="1" applyAlignment="1"/>
    <xf numFmtId="0" fontId="0" fillId="0" borderId="0" xfId="0" applyFont="1" applyAlignment="1">
      <alignment wrapText="1"/>
    </xf>
    <xf numFmtId="44" fontId="0" fillId="0" borderId="17" xfId="12" applyNumberFormat="1" applyFont="1" applyBorder="1"/>
    <xf numFmtId="44" fontId="0" fillId="0" borderId="26" xfId="1" applyFont="1" applyBorder="1"/>
    <xf numFmtId="0" fontId="0" fillId="4" borderId="0" xfId="0" applyFont="1" applyFill="1"/>
    <xf numFmtId="164" fontId="0" fillId="4" borderId="0" xfId="0" applyNumberFormat="1" applyFont="1" applyFill="1" applyAlignment="1"/>
    <xf numFmtId="164" fontId="0" fillId="4" borderId="0" xfId="0" applyNumberFormat="1" applyFont="1" applyFill="1" applyAlignment="1">
      <alignment horizontal="center"/>
    </xf>
    <xf numFmtId="10" fontId="0" fillId="4" borderId="0" xfId="0" applyNumberFormat="1" applyFont="1" applyFill="1" applyAlignment="1">
      <alignment horizontal="center"/>
    </xf>
    <xf numFmtId="165" fontId="0" fillId="4" borderId="0" xfId="0" applyNumberFormat="1" applyFont="1" applyFill="1" applyAlignment="1">
      <alignment horizontal="center"/>
    </xf>
    <xf numFmtId="0" fontId="0" fillId="0" borderId="0" xfId="0"/>
    <xf numFmtId="0" fontId="0" fillId="0" borderId="0" xfId="0"/>
    <xf numFmtId="0" fontId="0" fillId="0" borderId="0" xfId="0"/>
    <xf numFmtId="43" fontId="0" fillId="0" borderId="3" xfId="12" applyFont="1" applyBorder="1" applyAlignment="1">
      <alignment horizontal="center"/>
    </xf>
    <xf numFmtId="44" fontId="35" fillId="0" borderId="23" xfId="1" applyFont="1" applyFill="1" applyBorder="1" applyAlignment="1">
      <alignment horizontal="center"/>
    </xf>
    <xf numFmtId="0" fontId="27" fillId="0" borderId="0" xfId="0" applyFont="1" applyBorder="1" applyAlignment="1">
      <alignment horizontal="center"/>
    </xf>
    <xf numFmtId="4" fontId="0" fillId="0" borderId="0" xfId="0" applyNumberFormat="1" applyFont="1" applyFill="1"/>
    <xf numFmtId="0" fontId="27" fillId="0" borderId="0" xfId="0" applyFont="1" applyBorder="1" applyAlignment="1">
      <alignment horizontal="center"/>
    </xf>
    <xf numFmtId="44" fontId="0" fillId="0" borderId="17" xfId="12" applyNumberFormat="1" applyFont="1" applyFill="1" applyBorder="1"/>
    <xf numFmtId="43" fontId="0" fillId="0" borderId="27" xfId="12" quotePrefix="1" applyFont="1" applyBorder="1"/>
    <xf numFmtId="44" fontId="0" fillId="0" borderId="26" xfId="12" applyNumberFormat="1" applyFont="1" applyBorder="1" applyAlignment="1"/>
    <xf numFmtId="0" fontId="0" fillId="0" borderId="0" xfId="0" applyAlignment="1">
      <alignment horizontal="center"/>
    </xf>
    <xf numFmtId="0" fontId="0" fillId="0" borderId="0" xfId="0" applyFont="1" applyAlignment="1">
      <alignment wrapText="1"/>
    </xf>
    <xf numFmtId="0" fontId="0" fillId="0" borderId="0" xfId="0" applyAlignment="1">
      <alignment wrapText="1"/>
    </xf>
    <xf numFmtId="0" fontId="0" fillId="0" borderId="0" xfId="0" quotePrefix="1" applyAlignment="1">
      <alignment horizontal="center"/>
    </xf>
    <xf numFmtId="10" fontId="0" fillId="0" borderId="0" xfId="0" applyNumberFormat="1" applyAlignment="1">
      <alignment horizontal="center"/>
    </xf>
    <xf numFmtId="165" fontId="0" fillId="0" borderId="0" xfId="0" applyNumberFormat="1" applyAlignment="1">
      <alignment horizontal="center"/>
    </xf>
    <xf numFmtId="10" fontId="0" fillId="0" borderId="0" xfId="0" applyNumberFormat="1" applyFont="1" applyAlignment="1">
      <alignment horizontal="right"/>
    </xf>
    <xf numFmtId="0" fontId="27" fillId="0" borderId="1" xfId="0" applyFont="1" applyBorder="1" applyAlignment="1">
      <alignment horizontal="center"/>
    </xf>
    <xf numFmtId="0" fontId="27" fillId="0" borderId="0" xfId="0" applyFont="1" applyBorder="1" applyAlignment="1">
      <alignment horizontal="center"/>
    </xf>
    <xf numFmtId="0" fontId="0" fillId="0" borderId="0" xfId="0" applyFont="1" applyAlignment="1">
      <alignment wrapText="1"/>
    </xf>
    <xf numFmtId="0" fontId="0" fillId="10" borderId="0" xfId="0" applyFont="1" applyFill="1" applyAlignment="1">
      <alignment horizontal="center"/>
    </xf>
    <xf numFmtId="0" fontId="0" fillId="10" borderId="0" xfId="0" applyFont="1" applyFill="1"/>
    <xf numFmtId="0" fontId="0" fillId="10" borderId="0" xfId="0" applyFont="1" applyFill="1" applyAlignment="1">
      <alignment wrapText="1"/>
    </xf>
    <xf numFmtId="165" fontId="0" fillId="10" borderId="0" xfId="0" applyNumberFormat="1" applyFont="1" applyFill="1" applyAlignment="1">
      <alignment horizontal="left"/>
    </xf>
    <xf numFmtId="0" fontId="0" fillId="10" borderId="0" xfId="0" applyFont="1" applyFill="1" applyAlignment="1"/>
    <xf numFmtId="10" fontId="0" fillId="10" borderId="0" xfId="0" applyNumberFormat="1" applyFont="1" applyFill="1" applyAlignment="1">
      <alignment horizontal="center"/>
    </xf>
    <xf numFmtId="165" fontId="0" fillId="10" borderId="0" xfId="0" applyNumberFormat="1" applyFont="1" applyFill="1" applyAlignment="1">
      <alignment horizontal="center"/>
    </xf>
    <xf numFmtId="44" fontId="0" fillId="0" borderId="27" xfId="1" applyFont="1" applyBorder="1"/>
    <xf numFmtId="44" fontId="0" fillId="0" borderId="27" xfId="1" applyFont="1" applyFill="1" applyBorder="1"/>
    <xf numFmtId="44" fontId="0" fillId="0" borderId="23" xfId="1" applyFont="1" applyFill="1" applyBorder="1"/>
    <xf numFmtId="43" fontId="0" fillId="0" borderId="26" xfId="12" applyFont="1" applyBorder="1" applyAlignment="1">
      <alignment horizontal="right"/>
    </xf>
    <xf numFmtId="43" fontId="0" fillId="0" borderId="26" xfId="12" applyFont="1" applyBorder="1" applyAlignment="1"/>
    <xf numFmtId="43" fontId="0" fillId="0" borderId="26" xfId="12" applyFont="1" applyFill="1" applyBorder="1" applyAlignment="1"/>
    <xf numFmtId="0" fontId="20" fillId="0" borderId="0" xfId="11" applyFont="1" applyAlignment="1">
      <alignment horizontal="center" vertical="top" wrapText="1"/>
    </xf>
    <xf numFmtId="43" fontId="0" fillId="0" borderId="35" xfId="12" applyFont="1" applyBorder="1"/>
    <xf numFmtId="43" fontId="0" fillId="0" borderId="39" xfId="12" applyFont="1" applyBorder="1" applyAlignment="1">
      <alignment horizontal="center"/>
    </xf>
    <xf numFmtId="0" fontId="27" fillId="0" borderId="1" xfId="0" applyFont="1" applyBorder="1" applyAlignment="1">
      <alignment horizontal="center"/>
    </xf>
    <xf numFmtId="0" fontId="31" fillId="0" borderId="0" xfId="0" applyFont="1" applyAlignment="1">
      <alignment horizontal="center"/>
    </xf>
    <xf numFmtId="0" fontId="27" fillId="0" borderId="0" xfId="0" applyFont="1" applyBorder="1" applyAlignment="1">
      <alignment horizontal="center"/>
    </xf>
    <xf numFmtId="0" fontId="0" fillId="0" borderId="0" xfId="0" applyFont="1" applyAlignment="1">
      <alignment wrapText="1"/>
    </xf>
    <xf numFmtId="44" fontId="0" fillId="0" borderId="39" xfId="1" applyFont="1" applyBorder="1"/>
    <xf numFmtId="44" fontId="0" fillId="0" borderId="47" xfId="12" applyNumberFormat="1" applyFont="1" applyBorder="1"/>
    <xf numFmtId="44" fontId="0" fillId="0" borderId="47" xfId="12" applyNumberFormat="1" applyFont="1" applyBorder="1" applyAlignment="1">
      <alignment horizontal="center"/>
    </xf>
    <xf numFmtId="44" fontId="0" fillId="0" borderId="23" xfId="1" applyFont="1" applyBorder="1" applyAlignment="1">
      <alignment horizontal="center"/>
    </xf>
    <xf numFmtId="0" fontId="31" fillId="0" borderId="0" xfId="0" applyFont="1" applyAlignment="1">
      <alignment horizontal="center"/>
    </xf>
    <xf numFmtId="0" fontId="27" fillId="0" borderId="0" xfId="0" applyFont="1" applyBorder="1" applyAlignment="1">
      <alignment horizontal="center"/>
    </xf>
    <xf numFmtId="0" fontId="0" fillId="0" borderId="0" xfId="0" applyFont="1" applyAlignment="1">
      <alignment wrapText="1"/>
    </xf>
    <xf numFmtId="0" fontId="31" fillId="0" borderId="0" xfId="0" applyFont="1" applyAlignment="1">
      <alignment horizontal="center"/>
    </xf>
    <xf numFmtId="0" fontId="27" fillId="0" borderId="0" xfId="0" applyFont="1" applyBorder="1" applyAlignment="1">
      <alignment horizontal="center"/>
    </xf>
    <xf numFmtId="43" fontId="0" fillId="0" borderId="48" xfId="12" applyFont="1" applyFill="1" applyBorder="1"/>
    <xf numFmtId="43" fontId="0" fillId="0" borderId="31" xfId="12" applyFont="1" applyFill="1" applyBorder="1"/>
    <xf numFmtId="0" fontId="27" fillId="0" borderId="1" xfId="0" applyFont="1" applyBorder="1" applyAlignment="1">
      <alignment horizontal="center"/>
    </xf>
    <xf numFmtId="0" fontId="27" fillId="0" borderId="0" xfId="0" applyFont="1" applyBorder="1" applyAlignment="1">
      <alignment horizontal="center"/>
    </xf>
    <xf numFmtId="0" fontId="0" fillId="0" borderId="0" xfId="0" applyFont="1" applyAlignment="1">
      <alignment vertical="top" wrapText="1"/>
    </xf>
    <xf numFmtId="43" fontId="0" fillId="0" borderId="46" xfId="12" applyFont="1" applyBorder="1"/>
    <xf numFmtId="0" fontId="27" fillId="0" borderId="0" xfId="0" applyFont="1" applyFill="1" applyBorder="1" applyAlignment="1">
      <alignment horizontal="center" vertical="center" wrapText="1"/>
    </xf>
    <xf numFmtId="0" fontId="0" fillId="0" borderId="49" xfId="0" applyFont="1" applyBorder="1" applyAlignment="1">
      <alignment horizontal="center"/>
    </xf>
    <xf numFmtId="0" fontId="27" fillId="2" borderId="9" xfId="0" applyFont="1" applyFill="1" applyBorder="1" applyAlignment="1">
      <alignment vertical="center" wrapText="1"/>
    </xf>
    <xf numFmtId="0" fontId="0" fillId="0" borderId="1" xfId="0" applyFont="1" applyBorder="1" applyAlignment="1"/>
    <xf numFmtId="0" fontId="27" fillId="0" borderId="1" xfId="0" applyFont="1" applyBorder="1" applyAlignment="1"/>
    <xf numFmtId="0" fontId="27" fillId="0" borderId="0" xfId="0" applyFont="1" applyBorder="1" applyAlignment="1"/>
    <xf numFmtId="44" fontId="27" fillId="0" borderId="0" xfId="0" applyNumberFormat="1" applyFont="1" applyBorder="1" applyAlignment="1"/>
    <xf numFmtId="0" fontId="29" fillId="0" borderId="24" xfId="0" applyFont="1" applyFill="1" applyBorder="1" applyAlignment="1">
      <alignment horizontal="center" vertical="center" wrapText="1"/>
    </xf>
    <xf numFmtId="44" fontId="0" fillId="0" borderId="47" xfId="1" applyFont="1" applyBorder="1"/>
    <xf numFmtId="44" fontId="0" fillId="0" borderId="50" xfId="12" applyNumberFormat="1" applyFont="1" applyBorder="1"/>
    <xf numFmtId="43" fontId="0" fillId="0" borderId="51" xfId="12" applyFont="1" applyBorder="1"/>
    <xf numFmtId="44" fontId="0" fillId="0" borderId="43" xfId="1" applyFont="1" applyBorder="1"/>
    <xf numFmtId="43" fontId="0" fillId="0" borderId="52" xfId="12" applyFont="1" applyBorder="1"/>
    <xf numFmtId="43" fontId="0" fillId="11" borderId="26" xfId="12" applyFont="1" applyFill="1" applyBorder="1"/>
    <xf numFmtId="43" fontId="0" fillId="11" borderId="27" xfId="12" applyFont="1" applyFill="1" applyBorder="1"/>
    <xf numFmtId="43" fontId="0" fillId="11" borderId="28" xfId="12" applyFont="1" applyFill="1" applyBorder="1"/>
    <xf numFmtId="0" fontId="31" fillId="0" borderId="0" xfId="0" applyFont="1" applyAlignment="1">
      <alignment horizontal="center"/>
    </xf>
    <xf numFmtId="0" fontId="27" fillId="0" borderId="0" xfId="0" applyFont="1" applyBorder="1" applyAlignment="1">
      <alignment horizontal="center"/>
    </xf>
    <xf numFmtId="0" fontId="0" fillId="0" borderId="0" xfId="0" quotePrefix="1" applyFont="1" applyFill="1" applyAlignment="1">
      <alignment horizontal="center"/>
    </xf>
    <xf numFmtId="10" fontId="0" fillId="0" borderId="0" xfId="0" applyNumberFormat="1" applyFont="1" applyFill="1"/>
    <xf numFmtId="43" fontId="0" fillId="0" borderId="17" xfId="12" applyFont="1" applyBorder="1"/>
    <xf numFmtId="14" fontId="27" fillId="0" borderId="0" xfId="0" applyNumberFormat="1" applyFont="1" applyFill="1" applyAlignment="1">
      <alignment horizontal="center"/>
    </xf>
    <xf numFmtId="0" fontId="0" fillId="0" borderId="0" xfId="12" applyNumberFormat="1" applyFont="1" applyAlignment="1"/>
    <xf numFmtId="43" fontId="0" fillId="0" borderId="17" xfId="12" applyFont="1" applyFill="1" applyBorder="1"/>
    <xf numFmtId="0" fontId="31" fillId="0" borderId="0" xfId="0" applyFont="1" applyAlignment="1">
      <alignment horizontal="center"/>
    </xf>
    <xf numFmtId="0" fontId="27" fillId="0" borderId="1" xfId="0" applyFont="1" applyBorder="1" applyAlignment="1">
      <alignment horizontal="center"/>
    </xf>
    <xf numFmtId="0" fontId="27" fillId="0" borderId="0" xfId="0" applyFont="1" applyBorder="1" applyAlignment="1">
      <alignment horizontal="center"/>
    </xf>
    <xf numFmtId="0" fontId="0" fillId="0" borderId="0" xfId="0" applyFont="1" applyAlignment="1">
      <alignment horizontal="left" wrapText="1"/>
    </xf>
    <xf numFmtId="0" fontId="20" fillId="0" borderId="0" xfId="11" applyFont="1" applyAlignment="1">
      <alignment horizontal="left"/>
    </xf>
    <xf numFmtId="0" fontId="0" fillId="0" borderId="0" xfId="0" applyFont="1" applyAlignment="1">
      <alignment horizontal="left" vertical="top" wrapText="1"/>
    </xf>
    <xf numFmtId="0" fontId="0" fillId="0" borderId="0" xfId="0" applyFont="1" applyAlignment="1">
      <alignment wrapText="1"/>
    </xf>
    <xf numFmtId="44" fontId="3" fillId="0" borderId="8" xfId="1" applyFont="1" applyFill="1" applyBorder="1" applyAlignment="1">
      <alignment horizontal="left"/>
    </xf>
    <xf numFmtId="0" fontId="12" fillId="0" borderId="0" xfId="0" applyFont="1" applyAlignment="1">
      <alignment horizontal="center"/>
    </xf>
    <xf numFmtId="0" fontId="5" fillId="0" borderId="1" xfId="0" applyFont="1" applyBorder="1" applyAlignment="1">
      <alignment horizontal="center"/>
    </xf>
    <xf numFmtId="0" fontId="11"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0" fillId="0" borderId="0" xfId="11" applyAlignment="1">
      <alignment horizontal="left" vertical="top" wrapText="1"/>
    </xf>
    <xf numFmtId="44" fontId="0" fillId="0" borderId="8" xfId="1" applyFont="1" applyFill="1" applyBorder="1" applyAlignment="1">
      <alignment horizontal="left"/>
    </xf>
    <xf numFmtId="0" fontId="0" fillId="0" borderId="0" xfId="0" applyFont="1" applyAlignment="1">
      <alignment vertical="top" wrapText="1"/>
    </xf>
    <xf numFmtId="0" fontId="20" fillId="0" borderId="0" xfId="11" applyFont="1" applyAlignment="1">
      <alignment horizontal="left" vertical="top" wrapText="1"/>
    </xf>
    <xf numFmtId="0" fontId="27" fillId="0" borderId="14" xfId="0" applyFont="1" applyBorder="1" applyAlignment="1">
      <alignment horizontal="center"/>
    </xf>
    <xf numFmtId="0" fontId="20" fillId="0" borderId="0" xfId="11" applyAlignment="1">
      <alignment horizontal="left"/>
    </xf>
  </cellXfs>
  <cellStyles count="28">
    <cellStyle name="Comma" xfId="12" builtinId="3"/>
    <cellStyle name="Comma 2" xfId="3" xr:uid="{00000000-0005-0000-0000-000001000000}"/>
    <cellStyle name="Comma 2 2" xfId="7" xr:uid="{00000000-0005-0000-0000-000002000000}"/>
    <cellStyle name="Comma 3" xfId="20" xr:uid="{00000000-0005-0000-0000-000003000000}"/>
    <cellStyle name="Comma 4" xfId="15" xr:uid="{00000000-0005-0000-0000-000004000000}"/>
    <cellStyle name="Comma 4 2" xfId="26" xr:uid="{00000000-0005-0000-0000-000005000000}"/>
    <cellStyle name="Comma 5" xfId="23" xr:uid="{00000000-0005-0000-0000-000006000000}"/>
    <cellStyle name="Currency" xfId="1" builtinId="4"/>
    <cellStyle name="Currency 2" xfId="4" xr:uid="{00000000-0005-0000-0000-000008000000}"/>
    <cellStyle name="Currency 2 2" xfId="8" xr:uid="{00000000-0005-0000-0000-000009000000}"/>
    <cellStyle name="Currency 3" xfId="18" xr:uid="{00000000-0005-0000-0000-00000A000000}"/>
    <cellStyle name="Currency 4" xfId="16" xr:uid="{00000000-0005-0000-0000-00000B000000}"/>
    <cellStyle name="Currency 4 2" xfId="27" xr:uid="{00000000-0005-0000-0000-00000C000000}"/>
    <cellStyle name="Currency 5" xfId="24" xr:uid="{00000000-0005-0000-0000-00000D000000}"/>
    <cellStyle name="Hyperlink" xfId="11" builtinId="8"/>
    <cellStyle name="Hyperlink 2" xfId="19" xr:uid="{00000000-0005-0000-0000-00000F000000}"/>
    <cellStyle name="n_nvision1" xfId="5" xr:uid="{00000000-0005-0000-0000-000010000000}"/>
    <cellStyle name="n_nvision1 2" xfId="9" xr:uid="{00000000-0005-0000-0000-000011000000}"/>
    <cellStyle name="Normal" xfId="0" builtinId="0"/>
    <cellStyle name="Normal 2" xfId="2" xr:uid="{00000000-0005-0000-0000-000013000000}"/>
    <cellStyle name="Normal 3" xfId="17" xr:uid="{00000000-0005-0000-0000-000014000000}"/>
    <cellStyle name="Normal 4" xfId="14" xr:uid="{00000000-0005-0000-0000-000015000000}"/>
    <cellStyle name="Normal 4 2" xfId="25" xr:uid="{00000000-0005-0000-0000-000016000000}"/>
    <cellStyle name="Normal 5" xfId="22" xr:uid="{00000000-0005-0000-0000-000017000000}"/>
    <cellStyle name="Percent" xfId="13" builtinId="5"/>
    <cellStyle name="Percent 2" xfId="6" xr:uid="{00000000-0005-0000-0000-000019000000}"/>
    <cellStyle name="Percent 2 2" xfId="10" xr:uid="{00000000-0005-0000-0000-00001A000000}"/>
    <cellStyle name="Percent 3" xfId="21" xr:uid="{00000000-0005-0000-0000-00001B000000}"/>
  </cellStyles>
  <dxfs count="19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Y69"/>
  <sheetViews>
    <sheetView showGridLines="0" tabSelected="1" zoomScale="80" zoomScaleNormal="80" workbookViewId="0">
      <pane xSplit="2" ySplit="6" topLeftCell="K7" activePane="bottomRight" state="frozen"/>
      <selection activeCell="H6" sqref="H6"/>
      <selection pane="topRight" activeCell="H6" sqref="H6"/>
      <selection pane="bottomLeft" activeCell="H6" sqref="H6"/>
      <selection pane="bottomRight" activeCell="S18" sqref="S18"/>
    </sheetView>
  </sheetViews>
  <sheetFormatPr defaultColWidth="9.109375" defaultRowHeight="14.4" x14ac:dyDescent="0.3"/>
  <cols>
    <col min="1" max="1" width="7.88671875" style="137" customWidth="1"/>
    <col min="2" max="2" width="68.88671875" style="135" customWidth="1"/>
    <col min="3" max="3" width="51.109375" style="135" customWidth="1"/>
    <col min="4" max="4" width="14.5546875" style="135" customWidth="1"/>
    <col min="5" max="5" width="13.33203125" style="135" customWidth="1"/>
    <col min="6" max="6" width="19.109375" style="135" bestFit="1" customWidth="1"/>
    <col min="7" max="7" width="23" style="135" bestFit="1" customWidth="1"/>
    <col min="8" max="8" width="12.109375" style="137" customWidth="1"/>
    <col min="9" max="9" width="14.109375" style="137" customWidth="1"/>
    <col min="10" max="10" width="14.33203125" style="135" customWidth="1"/>
    <col min="11" max="11" width="17.5546875" style="135" customWidth="1"/>
    <col min="12" max="12" width="10" style="135" customWidth="1"/>
    <col min="13" max="13" width="20" style="135" customWidth="1"/>
    <col min="14" max="14" width="15.88671875" style="135" bestFit="1" customWidth="1"/>
    <col min="15" max="15" width="12.88671875" style="135" bestFit="1" customWidth="1"/>
    <col min="16" max="16" width="15.88671875" style="135" bestFit="1" customWidth="1"/>
    <col min="17" max="17" width="3.6640625" style="143" customWidth="1"/>
    <col min="18" max="18" width="15.88671875" style="135" customWidth="1"/>
    <col min="19" max="19" width="16" style="135" customWidth="1"/>
    <col min="20" max="20" width="3.6640625" style="135" customWidth="1"/>
    <col min="21" max="21" width="16.6640625" style="135" customWidth="1"/>
    <col min="22" max="22" width="14.109375" style="135" customWidth="1"/>
    <col min="23" max="23" width="17.33203125" style="135" customWidth="1"/>
    <col min="24" max="24" width="14.33203125" style="135" customWidth="1"/>
    <col min="25" max="16384" width="9.109375" style="135"/>
  </cols>
  <sheetData>
    <row r="1" spans="1:25" ht="15.75" customHeight="1" x14ac:dyDescent="0.3">
      <c r="A1" s="132" t="s">
        <v>39</v>
      </c>
    </row>
    <row r="2" spans="1:25" ht="15.75" customHeight="1" x14ac:dyDescent="0.3">
      <c r="A2" s="138" t="s">
        <v>319</v>
      </c>
      <c r="B2" s="193"/>
      <c r="N2" s="139"/>
      <c r="O2" s="139"/>
      <c r="R2" s="140"/>
      <c r="S2" s="140"/>
      <c r="T2" s="140"/>
      <c r="W2" s="135" t="s">
        <v>89</v>
      </c>
      <c r="X2" s="135" t="s">
        <v>89</v>
      </c>
    </row>
    <row r="3" spans="1:25" ht="15.75" customHeight="1" x14ac:dyDescent="0.3">
      <c r="A3" s="141" t="s">
        <v>53</v>
      </c>
      <c r="B3" s="132"/>
      <c r="D3" s="132"/>
      <c r="E3" s="132"/>
      <c r="F3" s="132"/>
      <c r="R3" s="140"/>
      <c r="S3" s="140"/>
      <c r="T3" s="140"/>
      <c r="U3" s="136"/>
      <c r="V3" s="142"/>
    </row>
    <row r="4" spans="1:25" ht="15.75" customHeight="1" x14ac:dyDescent="0.3">
      <c r="A4" s="132" t="s">
        <v>141</v>
      </c>
      <c r="N4" s="244"/>
      <c r="O4" s="244"/>
      <c r="P4" s="244"/>
      <c r="Q4" s="144"/>
      <c r="R4" s="140"/>
      <c r="S4" s="140"/>
      <c r="T4" s="145"/>
      <c r="U4" s="577" t="s">
        <v>291</v>
      </c>
      <c r="V4" s="577"/>
      <c r="W4" s="577"/>
      <c r="X4" s="146"/>
    </row>
    <row r="5" spans="1:25" ht="15" thickBot="1" x14ac:dyDescent="0.35">
      <c r="H5" s="147"/>
      <c r="I5" s="147"/>
      <c r="N5" s="244"/>
      <c r="O5" s="244"/>
      <c r="P5" s="244"/>
      <c r="Q5" s="144"/>
      <c r="R5" s="148"/>
      <c r="S5" s="148"/>
      <c r="T5" s="145"/>
      <c r="U5" s="578"/>
      <c r="V5" s="578"/>
      <c r="W5" s="578"/>
      <c r="X5" s="149"/>
    </row>
    <row r="6" spans="1:25" ht="76.2" customHeight="1" thickBot="1" x14ac:dyDescent="0.35">
      <c r="A6" s="150" t="s">
        <v>15</v>
      </c>
      <c r="B6" s="150" t="s">
        <v>195</v>
      </c>
      <c r="C6" s="150" t="s">
        <v>183</v>
      </c>
      <c r="D6" s="150" t="s">
        <v>94</v>
      </c>
      <c r="E6" s="150" t="s">
        <v>191</v>
      </c>
      <c r="F6" s="150" t="s">
        <v>2</v>
      </c>
      <c r="G6" s="150" t="s">
        <v>3</v>
      </c>
      <c r="H6" s="319" t="s">
        <v>293</v>
      </c>
      <c r="I6" s="319" t="s">
        <v>294</v>
      </c>
      <c r="J6" s="151" t="s">
        <v>115</v>
      </c>
      <c r="K6" s="151" t="s">
        <v>116</v>
      </c>
      <c r="L6" s="151" t="s">
        <v>105</v>
      </c>
      <c r="M6" s="151" t="s">
        <v>4</v>
      </c>
      <c r="N6" s="332" t="s">
        <v>196</v>
      </c>
      <c r="O6" s="333" t="s">
        <v>197</v>
      </c>
      <c r="P6" s="334" t="s">
        <v>198</v>
      </c>
      <c r="Q6" s="144"/>
      <c r="R6" s="152" t="s">
        <v>292</v>
      </c>
      <c r="S6" s="153" t="s">
        <v>295</v>
      </c>
      <c r="T6" s="194"/>
      <c r="U6" s="329" t="s">
        <v>199</v>
      </c>
      <c r="V6" s="330" t="s">
        <v>214</v>
      </c>
      <c r="W6" s="331" t="s">
        <v>215</v>
      </c>
      <c r="X6" s="157" t="s">
        <v>320</v>
      </c>
    </row>
    <row r="7" spans="1:25" ht="15.75" customHeight="1" x14ac:dyDescent="0.3">
      <c r="A7" s="137">
        <v>4201</v>
      </c>
      <c r="B7" s="135" t="s">
        <v>208</v>
      </c>
      <c r="C7" s="159" t="s">
        <v>93</v>
      </c>
      <c r="D7" s="160" t="s">
        <v>270</v>
      </c>
      <c r="E7" s="160" t="s">
        <v>301</v>
      </c>
      <c r="F7" s="158" t="s">
        <v>302</v>
      </c>
      <c r="G7" s="143" t="s">
        <v>6</v>
      </c>
      <c r="H7" s="309">
        <v>1.8800000000000001E-2</v>
      </c>
      <c r="I7" s="309">
        <v>0.161</v>
      </c>
      <c r="J7" s="161">
        <v>45838</v>
      </c>
      <c r="K7" s="161">
        <v>45839</v>
      </c>
      <c r="L7" s="161">
        <v>45474</v>
      </c>
      <c r="M7" s="158" t="s">
        <v>296</v>
      </c>
      <c r="N7" s="335">
        <v>401188.75</v>
      </c>
      <c r="O7" s="336">
        <v>0</v>
      </c>
      <c r="P7" s="337">
        <f t="shared" ref="P7:P11" si="0">N7+O7</f>
        <v>401188.75</v>
      </c>
      <c r="Q7" s="162"/>
      <c r="R7" s="324">
        <v>0</v>
      </c>
      <c r="S7" s="327">
        <f>P7-R7</f>
        <v>401188.75</v>
      </c>
      <c r="T7" s="162"/>
      <c r="U7" s="324">
        <v>0</v>
      </c>
      <c r="V7" s="336">
        <v>0</v>
      </c>
      <c r="W7" s="426">
        <f>U7+V7</f>
        <v>0</v>
      </c>
      <c r="X7" s="428">
        <f>S7-W7</f>
        <v>401188.75</v>
      </c>
      <c r="Y7" s="143"/>
    </row>
    <row r="8" spans="1:25" ht="15.75" customHeight="1" x14ac:dyDescent="0.3">
      <c r="A8" s="137">
        <v>4451</v>
      </c>
      <c r="B8" s="575" t="s">
        <v>21</v>
      </c>
      <c r="C8" s="159" t="s">
        <v>309</v>
      </c>
      <c r="D8" s="160" t="s">
        <v>310</v>
      </c>
      <c r="E8" s="160" t="s">
        <v>311</v>
      </c>
      <c r="F8" s="158" t="s">
        <v>312</v>
      </c>
      <c r="G8" s="143" t="s">
        <v>6</v>
      </c>
      <c r="H8" s="309">
        <v>1.8800000000000001E-2</v>
      </c>
      <c r="I8" s="309">
        <v>0.161</v>
      </c>
      <c r="J8" s="161">
        <v>45838</v>
      </c>
      <c r="K8" s="161">
        <v>45839</v>
      </c>
      <c r="L8" s="161">
        <v>45474</v>
      </c>
      <c r="M8" s="158" t="s">
        <v>296</v>
      </c>
      <c r="N8" s="357">
        <v>7693</v>
      </c>
      <c r="O8" s="322"/>
      <c r="P8" s="323">
        <v>7693</v>
      </c>
      <c r="Q8" s="162"/>
      <c r="R8" s="343">
        <v>0</v>
      </c>
      <c r="S8" s="321">
        <v>7693</v>
      </c>
      <c r="T8" s="162"/>
      <c r="U8" s="576">
        <v>0</v>
      </c>
      <c r="V8" s="419">
        <v>0</v>
      </c>
      <c r="W8" s="419">
        <f>U8+V8</f>
        <v>0</v>
      </c>
      <c r="X8" s="429">
        <v>7693</v>
      </c>
      <c r="Y8" s="143"/>
    </row>
    <row r="9" spans="1:25" ht="15.75" customHeight="1" x14ac:dyDescent="0.3">
      <c r="A9" s="137">
        <v>4452</v>
      </c>
      <c r="B9" s="497" t="s">
        <v>246</v>
      </c>
      <c r="C9" s="471" t="s">
        <v>174</v>
      </c>
      <c r="D9" s="137" t="s">
        <v>175</v>
      </c>
      <c r="E9" s="137" t="s">
        <v>230</v>
      </c>
      <c r="F9" s="137" t="s">
        <v>231</v>
      </c>
      <c r="G9" s="135" t="s">
        <v>6</v>
      </c>
      <c r="H9" s="309">
        <v>0.05</v>
      </c>
      <c r="I9" s="309">
        <v>0.161</v>
      </c>
      <c r="J9" s="166">
        <v>45565</v>
      </c>
      <c r="K9" s="166">
        <v>45565</v>
      </c>
      <c r="L9" s="166">
        <v>44279</v>
      </c>
      <c r="M9" s="137" t="s">
        <v>177</v>
      </c>
      <c r="N9" s="320">
        <v>310398.75</v>
      </c>
      <c r="O9" s="322">
        <v>48.62</v>
      </c>
      <c r="P9" s="323">
        <f t="shared" si="0"/>
        <v>310447.37</v>
      </c>
      <c r="Q9" s="162"/>
      <c r="R9" s="325">
        <f>115139.89+195307.48</f>
        <v>310447.37</v>
      </c>
      <c r="S9" s="321">
        <f t="shared" ref="S9:S11" si="1">P9-R9</f>
        <v>0</v>
      </c>
      <c r="T9" s="163"/>
      <c r="U9" s="325">
        <v>0</v>
      </c>
      <c r="V9" s="322"/>
      <c r="W9" s="427">
        <f t="shared" ref="W9:W11" si="2">U9+V9</f>
        <v>0</v>
      </c>
      <c r="X9" s="429">
        <f t="shared" ref="X9:X11" si="3">S9-W9</f>
        <v>0</v>
      </c>
    </row>
    <row r="10" spans="1:25" ht="15.75" customHeight="1" x14ac:dyDescent="0.3">
      <c r="A10" s="137">
        <v>4454</v>
      </c>
      <c r="B10" s="497" t="s">
        <v>247</v>
      </c>
      <c r="C10" s="471" t="s">
        <v>174</v>
      </c>
      <c r="D10" s="137" t="s">
        <v>175</v>
      </c>
      <c r="E10" s="137" t="s">
        <v>232</v>
      </c>
      <c r="F10" s="137" t="s">
        <v>245</v>
      </c>
      <c r="G10" s="135" t="s">
        <v>6</v>
      </c>
      <c r="H10" s="309">
        <v>0.05</v>
      </c>
      <c r="I10" s="309">
        <v>0.161</v>
      </c>
      <c r="J10" s="166">
        <v>45565</v>
      </c>
      <c r="K10" s="166">
        <v>45565</v>
      </c>
      <c r="L10" s="166">
        <v>44279</v>
      </c>
      <c r="M10" s="137" t="s">
        <v>209</v>
      </c>
      <c r="N10" s="320">
        <v>15800.06</v>
      </c>
      <c r="O10" s="322">
        <v>291.11</v>
      </c>
      <c r="P10" s="323">
        <f t="shared" si="0"/>
        <v>16091.17</v>
      </c>
      <c r="Q10" s="162"/>
      <c r="R10" s="325"/>
      <c r="S10" s="321">
        <f t="shared" si="1"/>
        <v>16091.17</v>
      </c>
      <c r="T10" s="163"/>
      <c r="U10" s="325">
        <v>16091.17</v>
      </c>
      <c r="V10" s="322"/>
      <c r="W10" s="427">
        <f t="shared" si="2"/>
        <v>16091.17</v>
      </c>
      <c r="X10" s="429">
        <f t="shared" si="3"/>
        <v>0</v>
      </c>
    </row>
    <row r="11" spans="1:25" ht="15.75" customHeight="1" x14ac:dyDescent="0.3">
      <c r="A11" s="137">
        <v>4459</v>
      </c>
      <c r="B11" s="497" t="s">
        <v>192</v>
      </c>
      <c r="C11" s="471" t="s">
        <v>174</v>
      </c>
      <c r="D11" s="137" t="s">
        <v>175</v>
      </c>
      <c r="E11" s="137" t="s">
        <v>193</v>
      </c>
      <c r="F11" s="137" t="s">
        <v>176</v>
      </c>
      <c r="G11" s="135" t="s">
        <v>6</v>
      </c>
      <c r="H11" s="309">
        <v>0.05</v>
      </c>
      <c r="I11" s="309">
        <v>0.161</v>
      </c>
      <c r="J11" s="166">
        <v>45565</v>
      </c>
      <c r="K11" s="166">
        <v>45565</v>
      </c>
      <c r="L11" s="166">
        <v>44279</v>
      </c>
      <c r="M11" s="137" t="s">
        <v>177</v>
      </c>
      <c r="N11" s="320">
        <v>1241594.99</v>
      </c>
      <c r="O11" s="322">
        <v>194.49</v>
      </c>
      <c r="P11" s="323">
        <f t="shared" si="0"/>
        <v>1241789.48</v>
      </c>
      <c r="Q11" s="162"/>
      <c r="R11" s="325">
        <f>344155.37+866952.77</f>
        <v>1211108.1400000001</v>
      </c>
      <c r="S11" s="321">
        <f t="shared" si="1"/>
        <v>30681.339999999851</v>
      </c>
      <c r="T11" s="163"/>
      <c r="U11" s="325">
        <v>30681.34</v>
      </c>
      <c r="V11" s="322"/>
      <c r="W11" s="427">
        <f t="shared" si="2"/>
        <v>30681.34</v>
      </c>
      <c r="X11" s="429">
        <f t="shared" si="3"/>
        <v>-1.4915713109076023E-10</v>
      </c>
    </row>
    <row r="12" spans="1:25" ht="15.75" customHeight="1" thickBot="1" x14ac:dyDescent="0.35">
      <c r="B12" s="140"/>
      <c r="C12" s="178"/>
      <c r="D12" s="137"/>
      <c r="E12" s="178"/>
      <c r="L12" s="137"/>
      <c r="M12" s="218" t="s">
        <v>37</v>
      </c>
      <c r="N12" s="326">
        <f>SUM(N7:N11)</f>
        <v>1976675.55</v>
      </c>
      <c r="O12" s="338">
        <f>SUM(O7:O11)</f>
        <v>534.22</v>
      </c>
      <c r="P12" s="328">
        <f>SUM(P7:P11)</f>
        <v>1977209.77</v>
      </c>
      <c r="Q12" s="162"/>
      <c r="R12" s="326">
        <f>SUM(R7:R11)</f>
        <v>1521555.5100000002</v>
      </c>
      <c r="S12" s="328">
        <f>SUM(S7:S11)</f>
        <v>455654.25999999983</v>
      </c>
      <c r="T12" s="168"/>
      <c r="U12" s="326">
        <f>SUM(U7:U11)</f>
        <v>46772.51</v>
      </c>
      <c r="V12" s="338">
        <f>SUM(V7:V11)</f>
        <v>0</v>
      </c>
      <c r="W12" s="338">
        <f>SUM(W7:W11)</f>
        <v>46772.51</v>
      </c>
      <c r="X12" s="425">
        <f>SUM(X7:X11)</f>
        <v>408881.74999999983</v>
      </c>
    </row>
    <row r="13" spans="1:25" ht="15.75" customHeight="1" thickTop="1" x14ac:dyDescent="0.3">
      <c r="B13" s="140"/>
      <c r="C13" s="178"/>
      <c r="D13" s="137"/>
      <c r="E13" s="178"/>
      <c r="L13" s="137"/>
      <c r="M13" s="218"/>
      <c r="N13" s="168"/>
      <c r="O13" s="168"/>
      <c r="P13" s="168"/>
      <c r="Q13" s="163"/>
      <c r="R13" s="168"/>
      <c r="S13" s="168"/>
      <c r="T13" s="168"/>
      <c r="U13" s="168"/>
      <c r="V13" s="171"/>
      <c r="W13" s="339"/>
      <c r="X13" s="339"/>
    </row>
    <row r="14" spans="1:25" ht="15.75" customHeight="1" x14ac:dyDescent="0.3">
      <c r="B14" s="132" t="s">
        <v>109</v>
      </c>
      <c r="C14" s="178"/>
      <c r="D14" s="137"/>
      <c r="E14" s="178"/>
      <c r="L14" s="137"/>
      <c r="M14" s="218"/>
      <c r="R14" s="168"/>
      <c r="S14" s="168"/>
      <c r="T14" s="168"/>
      <c r="U14" s="168"/>
      <c r="V14" s="168"/>
      <c r="W14" s="167"/>
      <c r="X14" s="167"/>
    </row>
    <row r="15" spans="1:25" ht="15.75" customHeight="1" x14ac:dyDescent="0.3">
      <c r="B15" s="583" t="s">
        <v>216</v>
      </c>
      <c r="C15" s="583"/>
      <c r="D15" s="583"/>
      <c r="E15" s="583"/>
      <c r="F15" s="583"/>
      <c r="G15" s="583"/>
      <c r="H15" s="288"/>
      <c r="I15" s="288"/>
      <c r="J15" s="170"/>
      <c r="L15" s="137"/>
      <c r="M15" s="218"/>
      <c r="N15" s="168"/>
      <c r="O15" s="168"/>
      <c r="P15" s="168"/>
      <c r="Q15" s="163"/>
      <c r="U15" s="130"/>
      <c r="V15" s="130"/>
      <c r="W15" s="172"/>
      <c r="X15" s="140"/>
    </row>
    <row r="16" spans="1:25" ht="15.75" customHeight="1" x14ac:dyDescent="0.3">
      <c r="B16" s="582" t="s">
        <v>113</v>
      </c>
      <c r="C16" s="582"/>
      <c r="D16" s="582"/>
      <c r="E16" s="582"/>
      <c r="F16" s="582"/>
      <c r="G16" s="582"/>
      <c r="H16" s="174"/>
      <c r="I16" s="174"/>
      <c r="J16" s="173"/>
      <c r="M16" s="218"/>
      <c r="N16" s="168"/>
      <c r="O16" s="168"/>
      <c r="P16" s="168"/>
      <c r="Q16" s="163"/>
      <c r="U16" s="130"/>
      <c r="V16" s="130"/>
      <c r="W16" s="172"/>
      <c r="X16" s="140"/>
    </row>
    <row r="17" spans="2:24" ht="15.75" customHeight="1" x14ac:dyDescent="0.3">
      <c r="C17" s="178"/>
      <c r="D17" s="178"/>
      <c r="E17" s="178"/>
      <c r="M17" s="218"/>
      <c r="N17" s="168"/>
      <c r="O17" s="168"/>
      <c r="P17" s="168"/>
      <c r="Q17" s="163"/>
      <c r="U17" s="130"/>
      <c r="V17" s="130"/>
      <c r="W17" s="172"/>
      <c r="X17" s="140"/>
    </row>
    <row r="18" spans="2:24" ht="15.75" customHeight="1" x14ac:dyDescent="0.3">
      <c r="B18" s="580" t="s">
        <v>134</v>
      </c>
      <c r="C18" s="580"/>
      <c r="D18" s="580"/>
      <c r="E18" s="580"/>
      <c r="F18" s="580"/>
      <c r="G18" s="580"/>
      <c r="M18" s="218"/>
      <c r="N18" s="168"/>
      <c r="O18" s="168"/>
      <c r="P18" s="168"/>
      <c r="Q18" s="163"/>
      <c r="U18" s="130"/>
      <c r="V18" s="130"/>
      <c r="W18" s="172"/>
      <c r="X18" s="140"/>
    </row>
    <row r="19" spans="2:24" ht="15.75" customHeight="1" x14ac:dyDescent="0.3">
      <c r="B19" s="175" t="s">
        <v>133</v>
      </c>
      <c r="C19" s="178"/>
      <c r="D19" s="178"/>
      <c r="E19" s="178"/>
      <c r="M19" s="218"/>
      <c r="N19" s="168"/>
      <c r="O19" s="168"/>
      <c r="P19" s="168"/>
      <c r="Q19" s="163"/>
      <c r="U19" s="130"/>
      <c r="V19" s="130"/>
      <c r="W19" s="172"/>
      <c r="X19" s="140"/>
    </row>
    <row r="20" spans="2:24" ht="15.75" customHeight="1" x14ac:dyDescent="0.3">
      <c r="B20" s="131" t="s">
        <v>96</v>
      </c>
      <c r="C20" s="176" t="s">
        <v>99</v>
      </c>
      <c r="D20" s="137"/>
      <c r="E20" s="176" t="s">
        <v>100</v>
      </c>
      <c r="M20" s="218"/>
      <c r="N20" s="168"/>
      <c r="O20" s="168"/>
      <c r="P20" s="168"/>
      <c r="Q20" s="163"/>
      <c r="U20" s="130"/>
      <c r="V20" s="130"/>
      <c r="W20" s="172"/>
      <c r="X20" s="140"/>
    </row>
    <row r="21" spans="2:24" ht="15.75" customHeight="1" x14ac:dyDescent="0.3">
      <c r="B21" s="135" t="s">
        <v>97</v>
      </c>
      <c r="C21" s="178" t="s">
        <v>189</v>
      </c>
      <c r="D21" s="137"/>
      <c r="E21" s="178" t="s">
        <v>103</v>
      </c>
      <c r="M21" s="218"/>
      <c r="N21" s="168"/>
      <c r="O21" s="168"/>
      <c r="P21" s="168"/>
      <c r="Q21" s="163"/>
      <c r="U21" s="130"/>
      <c r="V21" s="130"/>
      <c r="W21" s="172"/>
      <c r="X21" s="140"/>
    </row>
    <row r="22" spans="2:24" ht="15.75" customHeight="1" x14ac:dyDescent="0.3">
      <c r="B22" s="135" t="s">
        <v>102</v>
      </c>
      <c r="C22" s="178" t="s">
        <v>187</v>
      </c>
      <c r="E22" s="178" t="s">
        <v>188</v>
      </c>
      <c r="M22" s="218"/>
      <c r="N22" s="168"/>
      <c r="O22" s="168"/>
      <c r="P22" s="168"/>
      <c r="Q22" s="163"/>
      <c r="U22" s="130"/>
      <c r="V22" s="130"/>
      <c r="W22" s="172"/>
      <c r="X22" s="140"/>
    </row>
    <row r="23" spans="2:24" ht="15.75" customHeight="1" x14ac:dyDescent="0.3">
      <c r="B23" s="135" t="s">
        <v>205</v>
      </c>
      <c r="C23" s="178" t="s">
        <v>187</v>
      </c>
      <c r="D23" s="178"/>
      <c r="E23" s="178" t="s">
        <v>188</v>
      </c>
      <c r="M23" s="218"/>
      <c r="N23" s="168"/>
      <c r="O23" s="168"/>
      <c r="P23" s="168"/>
      <c r="Q23" s="163"/>
      <c r="U23" s="130"/>
      <c r="V23" s="130"/>
      <c r="W23" s="172"/>
      <c r="X23" s="140"/>
    </row>
    <row r="24" spans="2:24" ht="15.75" customHeight="1" x14ac:dyDescent="0.3">
      <c r="M24" s="218"/>
      <c r="N24" s="168"/>
      <c r="O24" s="168"/>
      <c r="P24" s="168"/>
      <c r="Q24" s="163"/>
      <c r="W24" s="140"/>
      <c r="X24" s="140"/>
    </row>
    <row r="25" spans="2:24" ht="15.75" customHeight="1" x14ac:dyDescent="0.3">
      <c r="C25" s="178"/>
      <c r="D25" s="178"/>
      <c r="E25" s="178"/>
      <c r="M25" s="218"/>
      <c r="N25" s="168"/>
      <c r="O25" s="168"/>
      <c r="P25" s="168"/>
      <c r="Q25" s="163"/>
      <c r="W25" s="140"/>
      <c r="X25" s="140"/>
    </row>
    <row r="26" spans="2:24" ht="15.75" customHeight="1" x14ac:dyDescent="0.3">
      <c r="M26" s="218"/>
      <c r="N26" s="168"/>
      <c r="O26" s="168"/>
      <c r="P26" s="168"/>
      <c r="Q26" s="163"/>
      <c r="W26" s="140"/>
      <c r="X26" s="140"/>
    </row>
    <row r="27" spans="2:24" ht="15.75" customHeight="1" x14ac:dyDescent="0.3">
      <c r="C27" s="178"/>
      <c r="D27" s="178"/>
      <c r="E27" s="178"/>
      <c r="M27" s="218"/>
      <c r="N27" s="168"/>
      <c r="O27" s="168"/>
      <c r="P27" s="168"/>
      <c r="Q27" s="163"/>
      <c r="W27" s="140"/>
      <c r="X27" s="140"/>
    </row>
    <row r="28" spans="2:24" ht="15.75" customHeight="1" x14ac:dyDescent="0.3">
      <c r="B28" s="581" t="s">
        <v>299</v>
      </c>
      <c r="C28" s="581"/>
      <c r="D28" s="581"/>
      <c r="E28" s="581"/>
      <c r="F28" s="581"/>
      <c r="G28" s="581"/>
      <c r="H28" s="581"/>
      <c r="I28" s="581"/>
      <c r="M28" s="218"/>
      <c r="N28" s="163"/>
      <c r="O28" s="163"/>
      <c r="P28" s="163"/>
      <c r="Q28" s="163"/>
      <c r="R28" s="143"/>
      <c r="S28" s="143"/>
      <c r="T28" s="143"/>
      <c r="U28" s="143"/>
      <c r="V28" s="143"/>
      <c r="W28" s="146"/>
      <c r="X28" s="146"/>
    </row>
    <row r="29" spans="2:24" ht="15.75" customHeight="1" x14ac:dyDescent="0.3">
      <c r="B29" s="128"/>
      <c r="C29" s="178"/>
      <c r="D29" s="178"/>
      <c r="E29" s="178"/>
      <c r="M29" s="218"/>
      <c r="N29" s="163"/>
      <c r="O29" s="163"/>
      <c r="P29" s="163"/>
      <c r="Q29" s="163"/>
      <c r="R29" s="146"/>
      <c r="S29" s="146"/>
      <c r="T29" s="146"/>
      <c r="U29" s="146"/>
      <c r="V29" s="146"/>
      <c r="W29" s="146"/>
      <c r="X29" s="146"/>
    </row>
    <row r="30" spans="2:24" ht="15.75" customHeight="1" x14ac:dyDescent="0.3">
      <c r="B30" s="180" t="s">
        <v>178</v>
      </c>
      <c r="C30" s="180"/>
      <c r="D30" s="392"/>
      <c r="E30" s="180"/>
      <c r="F30" s="180"/>
      <c r="G30" s="180"/>
      <c r="H30" s="182"/>
      <c r="I30" s="182"/>
      <c r="J30" s="180"/>
      <c r="K30" s="180"/>
      <c r="L30" s="180"/>
      <c r="M30" s="180"/>
      <c r="N30" s="180"/>
      <c r="O30" s="180"/>
      <c r="P30" s="180"/>
      <c r="Q30" s="180"/>
      <c r="R30" s="180"/>
      <c r="S30" s="180"/>
      <c r="T30" s="180"/>
      <c r="U30" s="183" t="s">
        <v>217</v>
      </c>
      <c r="V30" s="183"/>
      <c r="W30" s="183"/>
      <c r="X30" s="283"/>
    </row>
    <row r="31" spans="2:24" ht="15.75" customHeight="1" x14ac:dyDescent="0.3">
      <c r="B31" s="184" t="s">
        <v>218</v>
      </c>
      <c r="C31" s="185" t="s">
        <v>1</v>
      </c>
      <c r="D31" s="185"/>
      <c r="E31" s="185" t="s">
        <v>33</v>
      </c>
      <c r="F31" s="257" t="s">
        <v>34</v>
      </c>
      <c r="G31" s="185" t="s">
        <v>35</v>
      </c>
      <c r="H31" s="578" t="s">
        <v>36</v>
      </c>
      <c r="I31" s="578"/>
      <c r="J31" s="578"/>
      <c r="K31" s="185"/>
      <c r="L31" s="185"/>
      <c r="M31" s="187"/>
      <c r="N31" s="187"/>
      <c r="O31" s="186"/>
      <c r="P31" s="186"/>
      <c r="Q31" s="186"/>
      <c r="R31" s="186"/>
      <c r="S31" s="186"/>
      <c r="T31" s="186"/>
      <c r="U31" s="187" t="s">
        <v>79</v>
      </c>
      <c r="V31" s="188"/>
      <c r="W31" s="188"/>
      <c r="X31" s="146"/>
    </row>
    <row r="32" spans="2:24" ht="15.75" customHeight="1" x14ac:dyDescent="0.3">
      <c r="B32" s="189"/>
      <c r="C32" s="145"/>
      <c r="D32" s="145"/>
      <c r="E32" s="145"/>
      <c r="F32" s="284"/>
      <c r="G32" s="145"/>
      <c r="H32" s="194"/>
      <c r="I32" s="194"/>
      <c r="J32" s="145"/>
      <c r="K32" s="145"/>
      <c r="L32" s="145"/>
      <c r="M32" s="140"/>
      <c r="N32" s="140"/>
      <c r="O32" s="190"/>
      <c r="P32" s="190"/>
      <c r="Q32" s="190"/>
      <c r="R32" s="190"/>
      <c r="S32" s="190"/>
      <c r="T32" s="190"/>
      <c r="U32" s="140"/>
      <c r="V32" s="191"/>
      <c r="W32" s="191"/>
      <c r="X32" s="146"/>
    </row>
    <row r="33" spans="2:24" ht="15.75" customHeight="1" x14ac:dyDescent="0.3">
      <c r="B33" s="189"/>
      <c r="C33" s="145"/>
      <c r="D33" s="145"/>
      <c r="E33" s="145"/>
      <c r="F33" s="284"/>
      <c r="G33" s="145"/>
      <c r="H33" s="194"/>
      <c r="I33" s="194"/>
      <c r="J33" s="145"/>
      <c r="K33" s="145"/>
      <c r="L33" s="145"/>
      <c r="M33" s="140"/>
      <c r="N33" s="140"/>
      <c r="O33" s="190"/>
      <c r="P33" s="190"/>
      <c r="Q33" s="190"/>
      <c r="R33" s="190"/>
      <c r="S33" s="190"/>
      <c r="T33" s="190"/>
      <c r="U33" s="140"/>
      <c r="V33" s="191"/>
      <c r="W33" s="191"/>
      <c r="X33" s="146"/>
    </row>
    <row r="34" spans="2:24" ht="15.75" customHeight="1" x14ac:dyDescent="0.3">
      <c r="B34" s="189"/>
      <c r="C34" s="145"/>
      <c r="D34" s="145"/>
      <c r="E34" s="145"/>
      <c r="F34" s="284"/>
      <c r="G34" s="145"/>
      <c r="H34" s="194"/>
      <c r="I34" s="194"/>
      <c r="J34" s="145"/>
      <c r="K34" s="145"/>
      <c r="L34" s="145"/>
      <c r="M34" s="140"/>
      <c r="N34" s="140"/>
      <c r="O34" s="190"/>
      <c r="P34" s="190"/>
      <c r="Q34" s="190"/>
      <c r="R34" s="190"/>
      <c r="S34" s="190"/>
      <c r="T34" s="190"/>
      <c r="U34" s="140"/>
      <c r="V34" s="191"/>
      <c r="W34" s="191"/>
      <c r="X34" s="146"/>
    </row>
    <row r="35" spans="2:24" ht="15.75" customHeight="1" x14ac:dyDescent="0.3">
      <c r="B35" s="189"/>
      <c r="C35" s="145"/>
      <c r="D35" s="145"/>
      <c r="E35" s="145"/>
      <c r="F35" s="284"/>
      <c r="G35" s="145"/>
      <c r="H35" s="194"/>
      <c r="I35" s="194"/>
      <c r="J35" s="145"/>
      <c r="K35" s="145"/>
      <c r="L35" s="145"/>
      <c r="M35" s="140"/>
      <c r="N35" s="140"/>
      <c r="O35" s="190"/>
      <c r="P35" s="190"/>
      <c r="Q35" s="190"/>
      <c r="R35" s="190"/>
      <c r="S35" s="190"/>
      <c r="T35" s="190"/>
      <c r="U35" s="140"/>
      <c r="V35" s="191"/>
      <c r="W35" s="191"/>
      <c r="X35" s="146"/>
    </row>
    <row r="36" spans="2:24" ht="15.75" customHeight="1" x14ac:dyDescent="0.3">
      <c r="B36" s="189"/>
      <c r="C36" s="145"/>
      <c r="D36" s="145"/>
      <c r="E36" s="145"/>
      <c r="F36" s="284"/>
      <c r="G36" s="145"/>
      <c r="H36" s="194"/>
      <c r="I36" s="194"/>
      <c r="J36" s="145"/>
      <c r="K36" s="145"/>
      <c r="L36" s="145"/>
      <c r="M36" s="140"/>
      <c r="N36" s="140"/>
      <c r="O36" s="190"/>
      <c r="P36" s="190"/>
      <c r="Q36" s="190"/>
      <c r="R36" s="190"/>
      <c r="S36" s="190"/>
      <c r="T36" s="190"/>
      <c r="U36" s="140"/>
      <c r="V36" s="191"/>
      <c r="W36" s="191"/>
      <c r="X36" s="146"/>
    </row>
    <row r="37" spans="2:24" ht="15.75" customHeight="1" x14ac:dyDescent="0.3">
      <c r="B37" s="189"/>
      <c r="C37" s="465"/>
      <c r="D37" s="465"/>
      <c r="E37" s="465"/>
      <c r="F37" s="284"/>
      <c r="G37" s="465"/>
      <c r="H37" s="465"/>
      <c r="I37" s="465"/>
      <c r="J37" s="465"/>
      <c r="K37" s="465"/>
      <c r="L37" s="465"/>
      <c r="M37" s="140"/>
      <c r="N37" s="140"/>
      <c r="O37" s="190"/>
      <c r="P37" s="190"/>
      <c r="Q37" s="190"/>
      <c r="R37" s="190"/>
      <c r="S37" s="190"/>
      <c r="T37" s="190"/>
      <c r="U37" s="140"/>
      <c r="V37" s="191"/>
      <c r="W37" s="191"/>
      <c r="X37" s="146"/>
    </row>
    <row r="38" spans="2:24" ht="15.75" customHeight="1" x14ac:dyDescent="0.3">
      <c r="B38" s="189"/>
      <c r="C38" s="465"/>
      <c r="D38" s="465"/>
      <c r="E38" s="465"/>
      <c r="F38" s="284"/>
      <c r="G38" s="465"/>
      <c r="H38" s="465"/>
      <c r="I38" s="465"/>
      <c r="J38" s="465"/>
      <c r="K38" s="465"/>
      <c r="L38" s="465"/>
      <c r="M38" s="140"/>
      <c r="N38" s="140"/>
      <c r="O38" s="190"/>
      <c r="P38" s="190"/>
      <c r="Q38" s="190"/>
      <c r="R38" s="190"/>
      <c r="S38" s="190"/>
      <c r="T38" s="190"/>
      <c r="U38" s="140"/>
      <c r="V38" s="191"/>
      <c r="W38" s="191"/>
      <c r="X38" s="146"/>
    </row>
    <row r="39" spans="2:24" ht="15.75" customHeight="1" x14ac:dyDescent="0.3">
      <c r="B39" s="189"/>
      <c r="C39" s="465"/>
      <c r="D39" s="465"/>
      <c r="E39" s="465"/>
      <c r="F39" s="284"/>
      <c r="G39" s="465"/>
      <c r="H39" s="465"/>
      <c r="I39" s="465"/>
      <c r="J39" s="465"/>
      <c r="K39" s="465"/>
      <c r="L39" s="465"/>
      <c r="M39" s="140"/>
      <c r="N39" s="140"/>
      <c r="O39" s="190"/>
      <c r="P39" s="190"/>
      <c r="Q39" s="190"/>
      <c r="R39" s="190"/>
      <c r="S39" s="190"/>
      <c r="T39" s="190"/>
      <c r="U39" s="140"/>
      <c r="V39" s="191"/>
      <c r="W39" s="191"/>
      <c r="X39" s="146"/>
    </row>
    <row r="40" spans="2:24" ht="15.75" customHeight="1" x14ac:dyDescent="0.3">
      <c r="B40" s="189"/>
      <c r="C40" s="465"/>
      <c r="D40" s="465"/>
      <c r="E40" s="465"/>
      <c r="F40" s="284"/>
      <c r="G40" s="465"/>
      <c r="H40" s="465"/>
      <c r="I40" s="465"/>
      <c r="J40" s="465"/>
      <c r="K40" s="465"/>
      <c r="L40" s="465"/>
      <c r="M40" s="140"/>
      <c r="N40" s="140"/>
      <c r="O40" s="190"/>
      <c r="P40" s="190"/>
      <c r="Q40" s="190"/>
      <c r="R40" s="190"/>
      <c r="S40" s="190"/>
      <c r="T40" s="190"/>
      <c r="U40" s="140"/>
      <c r="V40" s="191"/>
      <c r="W40" s="191"/>
      <c r="X40" s="146"/>
    </row>
    <row r="41" spans="2:24" ht="15.75" customHeight="1" x14ac:dyDescent="0.3">
      <c r="B41" s="189"/>
      <c r="C41" s="465"/>
      <c r="D41" s="465"/>
      <c r="E41" s="465"/>
      <c r="F41" s="284"/>
      <c r="G41" s="465"/>
      <c r="H41" s="465"/>
      <c r="I41" s="465"/>
      <c r="J41" s="465"/>
      <c r="K41" s="465"/>
      <c r="L41" s="465"/>
      <c r="M41" s="140"/>
      <c r="N41" s="140"/>
      <c r="O41" s="190"/>
      <c r="P41" s="190"/>
      <c r="Q41" s="190"/>
      <c r="R41" s="190"/>
      <c r="S41" s="190"/>
      <c r="T41" s="190"/>
      <c r="U41" s="140"/>
      <c r="V41" s="191"/>
      <c r="W41" s="191"/>
      <c r="X41" s="146"/>
    </row>
    <row r="42" spans="2:24" ht="15.75" customHeight="1" x14ac:dyDescent="0.3">
      <c r="B42" s="189"/>
      <c r="C42" s="465"/>
      <c r="D42" s="465"/>
      <c r="E42" s="465"/>
      <c r="F42" s="284"/>
      <c r="G42" s="465"/>
      <c r="H42" s="465"/>
      <c r="I42" s="465"/>
      <c r="J42" s="465"/>
      <c r="K42" s="465"/>
      <c r="L42" s="465"/>
      <c r="M42" s="140"/>
      <c r="N42" s="140"/>
      <c r="O42" s="190"/>
      <c r="P42" s="190"/>
      <c r="Q42" s="190"/>
      <c r="R42" s="190"/>
      <c r="S42" s="190"/>
      <c r="T42" s="190"/>
      <c r="U42" s="140"/>
      <c r="V42" s="191"/>
      <c r="W42" s="191"/>
      <c r="X42" s="146"/>
    </row>
    <row r="43" spans="2:24" ht="15.75" customHeight="1" x14ac:dyDescent="0.3">
      <c r="B43" s="189"/>
      <c r="C43" s="465"/>
      <c r="D43" s="465"/>
      <c r="E43" s="465"/>
      <c r="F43" s="284"/>
      <c r="G43" s="465"/>
      <c r="H43" s="465"/>
      <c r="I43" s="465"/>
      <c r="J43" s="465"/>
      <c r="K43" s="465"/>
      <c r="L43" s="465"/>
      <c r="M43" s="140"/>
      <c r="N43" s="140"/>
      <c r="O43" s="190"/>
      <c r="P43" s="190"/>
      <c r="Q43" s="190"/>
      <c r="R43" s="190"/>
      <c r="S43" s="190"/>
      <c r="T43" s="190"/>
      <c r="U43" s="140"/>
      <c r="V43" s="191"/>
      <c r="W43" s="191"/>
      <c r="X43" s="146"/>
    </row>
    <row r="44" spans="2:24" ht="15.75" customHeight="1" x14ac:dyDescent="0.3">
      <c r="B44" s="189"/>
      <c r="C44" s="145"/>
      <c r="D44" s="145"/>
      <c r="E44" s="145"/>
      <c r="F44" s="284"/>
      <c r="G44" s="145"/>
      <c r="H44" s="194"/>
      <c r="I44" s="194"/>
      <c r="J44" s="145"/>
      <c r="K44" s="145"/>
      <c r="L44" s="145"/>
      <c r="M44" s="140"/>
      <c r="N44" s="140"/>
      <c r="O44" s="190"/>
      <c r="P44" s="190"/>
      <c r="Q44" s="190"/>
      <c r="R44" s="190"/>
      <c r="S44" s="190"/>
      <c r="T44" s="190"/>
      <c r="U44" s="140"/>
      <c r="V44" s="191"/>
      <c r="W44" s="191"/>
      <c r="X44" s="146"/>
    </row>
    <row r="45" spans="2:24" ht="15.75" customHeight="1" x14ac:dyDescent="0.3">
      <c r="B45" s="189"/>
      <c r="C45" s="145"/>
      <c r="D45" s="145"/>
      <c r="E45" s="145"/>
      <c r="F45" s="284"/>
      <c r="G45" s="145"/>
      <c r="H45" s="194"/>
      <c r="I45" s="194"/>
      <c r="J45" s="145"/>
      <c r="K45" s="145"/>
      <c r="L45" s="145"/>
      <c r="M45" s="140"/>
      <c r="N45" s="140"/>
      <c r="O45" s="190"/>
      <c r="P45" s="190"/>
      <c r="Q45" s="190"/>
      <c r="R45" s="190"/>
      <c r="S45" s="190"/>
      <c r="T45" s="190"/>
      <c r="U45" s="140"/>
      <c r="V45" s="191"/>
      <c r="W45" s="191"/>
      <c r="X45" s="146"/>
    </row>
    <row r="46" spans="2:24" ht="15.75" customHeight="1" x14ac:dyDescent="0.3">
      <c r="B46" s="189"/>
      <c r="C46" s="145"/>
      <c r="D46" s="145"/>
      <c r="E46" s="145"/>
      <c r="F46" s="284"/>
      <c r="G46" s="145"/>
      <c r="H46" s="194"/>
      <c r="I46" s="194"/>
      <c r="J46" s="145"/>
      <c r="K46" s="145"/>
      <c r="L46" s="145"/>
      <c r="M46" s="140"/>
      <c r="N46" s="140"/>
      <c r="O46" s="190"/>
      <c r="P46" s="190"/>
      <c r="Q46" s="190"/>
      <c r="R46" s="190"/>
      <c r="S46" s="190"/>
      <c r="T46" s="190"/>
      <c r="U46" s="140"/>
      <c r="V46" s="191"/>
      <c r="W46" s="191"/>
      <c r="X46" s="146"/>
    </row>
    <row r="47" spans="2:24" ht="15.75" customHeight="1" x14ac:dyDescent="0.3">
      <c r="B47" s="189"/>
      <c r="C47" s="145"/>
      <c r="D47" s="145"/>
      <c r="E47" s="145"/>
      <c r="F47" s="284"/>
      <c r="G47" s="145"/>
      <c r="H47" s="194"/>
      <c r="I47" s="194"/>
      <c r="J47" s="145"/>
      <c r="K47" s="145"/>
      <c r="L47" s="145"/>
      <c r="M47" s="140"/>
      <c r="N47" s="140"/>
      <c r="O47" s="190"/>
      <c r="P47" s="190"/>
      <c r="Q47" s="190"/>
      <c r="R47" s="190"/>
      <c r="S47" s="190"/>
      <c r="T47" s="190"/>
      <c r="U47" s="140"/>
      <c r="V47" s="283"/>
      <c r="W47" s="283"/>
      <c r="X47" s="146"/>
    </row>
    <row r="48" spans="2:24" ht="15.75" customHeight="1" x14ac:dyDescent="0.3">
      <c r="B48" s="128"/>
      <c r="C48" s="178"/>
      <c r="E48" s="178"/>
      <c r="M48" s="218"/>
      <c r="N48" s="143"/>
      <c r="O48" s="163"/>
      <c r="P48" s="162"/>
      <c r="Q48" s="162"/>
    </row>
    <row r="49" spans="2:23" ht="15.75" customHeight="1" x14ac:dyDescent="0.3">
      <c r="B49" s="128"/>
      <c r="C49" s="178"/>
      <c r="E49" s="178"/>
      <c r="M49" s="218"/>
      <c r="N49" s="168"/>
      <c r="O49" s="168"/>
      <c r="P49" s="167"/>
      <c r="Q49" s="162"/>
      <c r="V49" s="143"/>
      <c r="W49" s="143"/>
    </row>
    <row r="50" spans="2:23" ht="15.75" customHeight="1" x14ac:dyDescent="0.3">
      <c r="B50" s="128"/>
      <c r="C50" s="178"/>
      <c r="E50" s="178"/>
      <c r="M50" s="218"/>
      <c r="N50" s="168"/>
      <c r="O50" s="168"/>
      <c r="P50" s="168"/>
      <c r="Q50" s="163"/>
      <c r="V50" s="143"/>
      <c r="W50" s="143"/>
    </row>
    <row r="51" spans="2:23" ht="15.75" customHeight="1" x14ac:dyDescent="0.3">
      <c r="B51" s="128"/>
      <c r="C51" s="178"/>
      <c r="E51" s="178"/>
      <c r="M51" s="218"/>
      <c r="N51" s="168"/>
      <c r="O51" s="168"/>
      <c r="P51" s="168"/>
      <c r="Q51" s="163"/>
      <c r="V51" s="143"/>
      <c r="W51" s="143"/>
    </row>
    <row r="52" spans="2:23" ht="15.75" customHeight="1" x14ac:dyDescent="0.3">
      <c r="B52" s="140"/>
      <c r="C52" s="140"/>
      <c r="E52" s="140"/>
      <c r="F52" s="140"/>
      <c r="G52" s="140"/>
      <c r="H52" s="199"/>
      <c r="I52" s="199"/>
      <c r="J52" s="140"/>
      <c r="K52" s="140"/>
      <c r="L52" s="140"/>
      <c r="M52" s="140"/>
      <c r="N52" s="140"/>
      <c r="O52" s="140"/>
      <c r="P52" s="140"/>
      <c r="Q52" s="146"/>
      <c r="U52" s="143" t="s">
        <v>202</v>
      </c>
      <c r="V52" s="143"/>
      <c r="W52" s="163">
        <f>SUM(W12)</f>
        <v>46772.51</v>
      </c>
    </row>
    <row r="53" spans="2:23" ht="15.75" customHeight="1" x14ac:dyDescent="0.3">
      <c r="B53" s="189"/>
      <c r="C53" s="145"/>
      <c r="E53" s="145"/>
      <c r="F53" s="284"/>
      <c r="G53" s="145"/>
      <c r="H53" s="579"/>
      <c r="I53" s="579"/>
      <c r="J53" s="579"/>
      <c r="K53" s="145"/>
      <c r="L53" s="145"/>
      <c r="M53" s="140"/>
      <c r="N53" s="140"/>
      <c r="O53" s="140"/>
      <c r="P53" s="140"/>
      <c r="Q53" s="146"/>
    </row>
    <row r="54" spans="2:23" ht="15.75" customHeight="1" x14ac:dyDescent="0.3">
      <c r="C54" s="137"/>
      <c r="E54" s="137"/>
      <c r="F54" s="130"/>
      <c r="G54" s="285"/>
      <c r="H54" s="244"/>
      <c r="I54" s="244"/>
      <c r="J54" s="276"/>
      <c r="K54" s="276"/>
      <c r="L54" s="276"/>
      <c r="M54" s="286"/>
      <c r="W54" s="168"/>
    </row>
    <row r="55" spans="2:23" ht="15.75" customHeight="1" x14ac:dyDescent="0.3">
      <c r="C55" s="137"/>
      <c r="E55" s="137"/>
      <c r="F55" s="130"/>
      <c r="G55" s="272"/>
    </row>
    <row r="56" spans="2:23" ht="15.75" customHeight="1" x14ac:dyDescent="0.3">
      <c r="C56" s="137"/>
      <c r="E56" s="137"/>
      <c r="F56" s="130"/>
      <c r="G56" s="272"/>
    </row>
    <row r="57" spans="2:23" ht="15.75" customHeight="1" x14ac:dyDescent="0.3">
      <c r="C57" s="137"/>
      <c r="E57" s="137"/>
      <c r="F57" s="130"/>
      <c r="G57" s="272"/>
    </row>
    <row r="58" spans="2:23" ht="15.75" customHeight="1" x14ac:dyDescent="0.3">
      <c r="C58" s="137"/>
      <c r="E58" s="137"/>
      <c r="F58" s="130"/>
      <c r="G58" s="137"/>
    </row>
    <row r="59" spans="2:23" ht="15.75" customHeight="1" x14ac:dyDescent="0.3">
      <c r="C59" s="137"/>
      <c r="E59" s="137"/>
      <c r="F59" s="130"/>
      <c r="G59" s="137"/>
    </row>
    <row r="60" spans="2:23" ht="15.75" customHeight="1" x14ac:dyDescent="0.3">
      <c r="C60" s="137"/>
      <c r="E60" s="132"/>
      <c r="F60" s="287"/>
      <c r="G60" s="137"/>
    </row>
    <row r="61" spans="2:23" ht="15.75" customHeight="1" x14ac:dyDescent="0.3">
      <c r="F61" s="130"/>
      <c r="G61" s="137"/>
    </row>
    <row r="62" spans="2:23" ht="15.75" customHeight="1" x14ac:dyDescent="0.3">
      <c r="F62" s="130"/>
      <c r="G62" s="137"/>
    </row>
    <row r="63" spans="2:23" ht="15.75" customHeight="1" x14ac:dyDescent="0.3">
      <c r="F63" s="130"/>
    </row>
    <row r="64" spans="2:23" x14ac:dyDescent="0.3">
      <c r="F64" s="130"/>
    </row>
    <row r="65" spans="6:6" x14ac:dyDescent="0.3">
      <c r="F65" s="130"/>
    </row>
    <row r="66" spans="6:6" x14ac:dyDescent="0.3">
      <c r="F66" s="130"/>
    </row>
    <row r="67" spans="6:6" x14ac:dyDescent="0.3">
      <c r="F67" s="130"/>
    </row>
    <row r="68" spans="6:6" x14ac:dyDescent="0.3">
      <c r="F68" s="130"/>
    </row>
    <row r="69" spans="6:6" x14ac:dyDescent="0.3">
      <c r="F69" s="130"/>
    </row>
  </sheetData>
  <mergeCells count="8">
    <mergeCell ref="U4:W4"/>
    <mergeCell ref="U5:W5"/>
    <mergeCell ref="H53:J53"/>
    <mergeCell ref="B18:G18"/>
    <mergeCell ref="B28:I28"/>
    <mergeCell ref="H31:J31"/>
    <mergeCell ref="B16:G16"/>
    <mergeCell ref="B15:G15"/>
  </mergeCells>
  <phoneticPr fontId="39" type="noConversion"/>
  <conditionalFormatting sqref="A7:B8 N7:P8 V7:X7 U9:X11 R7:S11 A9:P11 X8">
    <cfRule type="expression" dxfId="198" priority="8">
      <formula>MOD(ROW(),2)=0</formula>
    </cfRule>
  </conditionalFormatting>
  <conditionalFormatting sqref="C7:C8 E7:M8">
    <cfRule type="expression" dxfId="197" priority="7">
      <formula>MOD(ROW(),2)=0</formula>
    </cfRule>
  </conditionalFormatting>
  <conditionalFormatting sqref="D7:D8">
    <cfRule type="expression" dxfId="196" priority="6">
      <formula>MOD(ROW(),2)=0</formula>
    </cfRule>
  </conditionalFormatting>
  <conditionalFormatting sqref="U7">
    <cfRule type="expression" dxfId="195" priority="4">
      <formula>MOD(ROW(),2)=0</formula>
    </cfRule>
  </conditionalFormatting>
  <conditionalFormatting sqref="V8:W8">
    <cfRule type="expression" dxfId="194" priority="2">
      <formula>MOD(ROW(),2)=0</formula>
    </cfRule>
  </conditionalFormatting>
  <conditionalFormatting sqref="U8">
    <cfRule type="expression" dxfId="193" priority="1">
      <formula>MOD(ROW(),2)=0</formula>
    </cfRule>
  </conditionalFormatting>
  <hyperlinks>
    <hyperlink ref="B19" r:id="rId1" xr:uid="{00000000-0004-0000-0100-000000000000}"/>
  </hyperlinks>
  <printOptions horizontalCentered="1" gridLines="1"/>
  <pageMargins left="0" right="0" top="0.75" bottom="0.75" header="0.3" footer="0.3"/>
  <pageSetup scale="45"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T41"/>
  <sheetViews>
    <sheetView topLeftCell="B1" zoomScale="90" zoomScaleNormal="90" workbookViewId="0">
      <selection activeCell="B26" sqref="B26"/>
    </sheetView>
  </sheetViews>
  <sheetFormatPr defaultColWidth="9.109375" defaultRowHeight="13.8" x14ac:dyDescent="0.25"/>
  <cols>
    <col min="1" max="1" width="9.109375" style="2" hidden="1" customWidth="1"/>
    <col min="2" max="2" width="53.33203125" style="2" customWidth="1"/>
    <col min="3" max="3" width="30.88671875" style="2" customWidth="1"/>
    <col min="4" max="4" width="13.6640625" style="2" customWidth="1"/>
    <col min="5" max="5" width="16.88671875" style="2" customWidth="1"/>
    <col min="6" max="6" width="21.5546875" style="2" customWidth="1"/>
    <col min="7" max="7" width="8.5546875" style="2" customWidth="1"/>
    <col min="8" max="8" width="11.5546875" style="2" customWidth="1"/>
    <col min="9" max="9" width="10.88671875" style="2" customWidth="1"/>
    <col min="10" max="10" width="10" style="2" customWidth="1"/>
    <col min="11" max="11" width="8" style="2" customWidth="1"/>
    <col min="12" max="12" width="18.6640625" style="2" customWidth="1"/>
    <col min="13" max="13" width="13.33203125" style="2" bestFit="1" customWidth="1"/>
    <col min="14" max="14" width="13.6640625" style="2" customWidth="1"/>
    <col min="15" max="15" width="14.44140625" style="2" customWidth="1"/>
    <col min="16" max="16" width="3.109375" style="2" customWidth="1"/>
    <col min="17" max="17" width="12.6640625" style="2" customWidth="1"/>
    <col min="18" max="18" width="14.109375" style="2" customWidth="1"/>
    <col min="19" max="19" width="14.5546875" style="2" customWidth="1"/>
    <col min="20" max="16384" width="9.109375" style="2"/>
  </cols>
  <sheetData>
    <row r="1" spans="1:20" ht="15.6" customHeight="1" x14ac:dyDescent="0.3">
      <c r="B1" s="1" t="s">
        <v>41</v>
      </c>
      <c r="Q1" s="585" t="s">
        <v>128</v>
      </c>
      <c r="R1" s="585"/>
      <c r="S1" s="585"/>
    </row>
    <row r="2" spans="1:20" x14ac:dyDescent="0.25">
      <c r="B2" s="59" t="s">
        <v>126</v>
      </c>
      <c r="C2" s="112">
        <v>43465</v>
      </c>
      <c r="M2" s="50"/>
      <c r="N2" s="50"/>
      <c r="P2" s="24"/>
      <c r="Q2" s="587" t="s">
        <v>137</v>
      </c>
      <c r="R2" s="587"/>
      <c r="S2" s="587"/>
    </row>
    <row r="3" spans="1:20" ht="14.4" thickBot="1" x14ac:dyDescent="0.3">
      <c r="A3" s="2" t="s">
        <v>15</v>
      </c>
      <c r="B3" s="34" t="s">
        <v>66</v>
      </c>
      <c r="C3" s="5"/>
      <c r="D3" s="5"/>
      <c r="E3" s="5"/>
      <c r="P3" s="24"/>
      <c r="Q3" s="35"/>
      <c r="R3" s="25"/>
    </row>
    <row r="4" spans="1:20" x14ac:dyDescent="0.25">
      <c r="B4" s="5" t="s">
        <v>142</v>
      </c>
      <c r="M4" s="56" t="s">
        <v>27</v>
      </c>
      <c r="N4" s="56" t="s">
        <v>27</v>
      </c>
      <c r="O4" s="56" t="s">
        <v>27</v>
      </c>
      <c r="P4" s="6"/>
      <c r="Q4" s="60" t="s">
        <v>28</v>
      </c>
      <c r="R4" s="60" t="s">
        <v>30</v>
      </c>
      <c r="S4" s="60" t="s">
        <v>22</v>
      </c>
      <c r="T4" s="4"/>
    </row>
    <row r="5" spans="1:20" ht="14.4" thickBot="1" x14ac:dyDescent="0.3">
      <c r="G5" s="113" t="s">
        <v>132</v>
      </c>
      <c r="H5" s="113" t="s">
        <v>132</v>
      </c>
      <c r="M5" s="57" t="s">
        <v>26</v>
      </c>
      <c r="N5" s="57" t="s">
        <v>25</v>
      </c>
      <c r="O5" s="57" t="s">
        <v>24</v>
      </c>
      <c r="P5" s="6"/>
      <c r="Q5" s="61" t="s">
        <v>29</v>
      </c>
      <c r="R5" s="61" t="s">
        <v>29</v>
      </c>
      <c r="S5" s="61" t="s">
        <v>29</v>
      </c>
      <c r="T5" s="4"/>
    </row>
    <row r="6" spans="1:20" ht="85.5" customHeight="1" thickBot="1" x14ac:dyDescent="0.3">
      <c r="B6" s="55" t="s">
        <v>0</v>
      </c>
      <c r="C6" s="55" t="s">
        <v>111</v>
      </c>
      <c r="D6" s="55" t="s">
        <v>94</v>
      </c>
      <c r="E6" s="55" t="s">
        <v>2</v>
      </c>
      <c r="F6" s="55" t="s">
        <v>3</v>
      </c>
      <c r="G6" s="72" t="s">
        <v>117</v>
      </c>
      <c r="H6" s="72" t="s">
        <v>118</v>
      </c>
      <c r="I6" s="72" t="s">
        <v>115</v>
      </c>
      <c r="J6" s="72" t="s">
        <v>116</v>
      </c>
      <c r="K6" s="72" t="s">
        <v>105</v>
      </c>
      <c r="L6" s="54" t="s">
        <v>4</v>
      </c>
      <c r="M6" s="58" t="s">
        <v>5</v>
      </c>
      <c r="N6" s="58" t="s">
        <v>5</v>
      </c>
      <c r="O6" s="58" t="s">
        <v>5</v>
      </c>
      <c r="P6" s="6"/>
      <c r="Q6" s="62"/>
      <c r="R6" s="67" t="s">
        <v>31</v>
      </c>
      <c r="S6" s="68" t="s">
        <v>32</v>
      </c>
    </row>
    <row r="7" spans="1:20" hidden="1" x14ac:dyDescent="0.25">
      <c r="B7" s="2" t="s">
        <v>7</v>
      </c>
      <c r="C7" s="63" t="s">
        <v>93</v>
      </c>
      <c r="D7" s="63" t="s">
        <v>95</v>
      </c>
      <c r="E7" s="2" t="s">
        <v>129</v>
      </c>
      <c r="F7" s="2" t="s">
        <v>6</v>
      </c>
      <c r="G7" s="114">
        <v>2.7699999999999999E-2</v>
      </c>
      <c r="H7" s="114">
        <v>0.15060000000000001</v>
      </c>
      <c r="I7" s="115">
        <v>43646</v>
      </c>
      <c r="J7" s="115">
        <v>43647</v>
      </c>
      <c r="K7" s="115">
        <v>43282</v>
      </c>
      <c r="L7" s="116" t="s">
        <v>131</v>
      </c>
      <c r="M7" s="49">
        <v>0</v>
      </c>
      <c r="N7" s="49">
        <v>0</v>
      </c>
      <c r="O7" s="47">
        <f>M7+N7</f>
        <v>0</v>
      </c>
      <c r="P7" s="32"/>
      <c r="Q7" s="33">
        <v>0</v>
      </c>
      <c r="R7" s="47"/>
      <c r="S7" s="48">
        <f>Q7+R7</f>
        <v>0</v>
      </c>
    </row>
    <row r="8" spans="1:20" ht="30" hidden="1" customHeight="1" x14ac:dyDescent="0.25">
      <c r="B8" s="2" t="s">
        <v>112</v>
      </c>
      <c r="C8" s="66" t="s">
        <v>106</v>
      </c>
      <c r="D8" s="64" t="s">
        <v>107</v>
      </c>
      <c r="E8" s="2" t="s">
        <v>130</v>
      </c>
      <c r="F8" s="2" t="s">
        <v>6</v>
      </c>
      <c r="G8" s="114">
        <v>3.1399999999999997E-2</v>
      </c>
      <c r="H8" s="114">
        <v>0.16209999999999999</v>
      </c>
      <c r="I8" s="115">
        <v>42916</v>
      </c>
      <c r="J8" s="115">
        <v>42917</v>
      </c>
      <c r="K8" s="115">
        <v>42552</v>
      </c>
      <c r="L8" s="116" t="s">
        <v>119</v>
      </c>
      <c r="M8" s="49">
        <v>0</v>
      </c>
      <c r="N8" s="49"/>
      <c r="O8" s="47">
        <f>M8+N8</f>
        <v>0</v>
      </c>
      <c r="P8" s="32"/>
      <c r="Q8" s="33">
        <v>0</v>
      </c>
      <c r="R8" s="47"/>
      <c r="S8" s="48">
        <f>Q8+R8</f>
        <v>0</v>
      </c>
    </row>
    <row r="9" spans="1:20" ht="27.6" hidden="1" x14ac:dyDescent="0.25">
      <c r="B9" s="2" t="s">
        <v>21</v>
      </c>
      <c r="C9" s="66" t="s">
        <v>114</v>
      </c>
      <c r="D9" s="63" t="s">
        <v>108</v>
      </c>
      <c r="E9" s="2" t="s">
        <v>120</v>
      </c>
      <c r="F9" s="2" t="s">
        <v>6</v>
      </c>
      <c r="G9" s="114">
        <v>3.1399999999999997E-2</v>
      </c>
      <c r="H9" s="114">
        <v>0.16209999999999999</v>
      </c>
      <c r="I9" s="115">
        <v>42916</v>
      </c>
      <c r="J9" s="115">
        <v>42917</v>
      </c>
      <c r="K9" s="115">
        <v>42552</v>
      </c>
      <c r="L9" s="116" t="s">
        <v>119</v>
      </c>
      <c r="M9" s="49">
        <v>0</v>
      </c>
      <c r="N9" s="49">
        <v>0</v>
      </c>
      <c r="O9" s="47">
        <f>M9+N9</f>
        <v>0</v>
      </c>
      <c r="P9" s="32"/>
      <c r="Q9" s="33">
        <v>0</v>
      </c>
      <c r="R9" s="47">
        <v>0</v>
      </c>
      <c r="S9" s="48">
        <f>Q9+R9</f>
        <v>0</v>
      </c>
    </row>
    <row r="10" spans="1:20" x14ac:dyDescent="0.25">
      <c r="C10" s="63"/>
      <c r="D10" s="63"/>
      <c r="E10" s="51"/>
      <c r="G10" s="84"/>
      <c r="H10" s="84"/>
      <c r="I10" s="79"/>
      <c r="J10" s="79"/>
      <c r="K10" s="79"/>
      <c r="L10" s="64"/>
      <c r="M10" s="20"/>
      <c r="N10" s="105"/>
      <c r="O10" s="20"/>
      <c r="P10" s="65"/>
      <c r="Q10" s="106"/>
      <c r="R10" s="20"/>
      <c r="S10" s="21"/>
    </row>
    <row r="11" spans="1:20" x14ac:dyDescent="0.25">
      <c r="B11" s="24"/>
      <c r="C11" s="63"/>
      <c r="D11" s="63"/>
      <c r="L11" s="3" t="s">
        <v>37</v>
      </c>
      <c r="M11" s="46">
        <f>SUM(M7:M10)</f>
        <v>0</v>
      </c>
      <c r="N11" s="46">
        <f>SUM(N7:N10)</f>
        <v>0</v>
      </c>
      <c r="O11" s="46">
        <f>SUM(O7:O10)</f>
        <v>0</v>
      </c>
      <c r="P11" s="46"/>
      <c r="Q11" s="46">
        <f>SUM(Q7:Q10)</f>
        <v>0</v>
      </c>
      <c r="R11" s="46">
        <f>SUM(R7:R10)</f>
        <v>0</v>
      </c>
      <c r="S11" s="18">
        <f>SUM(S7:S10)</f>
        <v>0</v>
      </c>
    </row>
    <row r="12" spans="1:20" x14ac:dyDescent="0.25">
      <c r="B12" s="24"/>
      <c r="C12" s="63"/>
      <c r="D12" s="63"/>
      <c r="L12" s="3"/>
      <c r="M12" s="46"/>
      <c r="N12" s="46"/>
      <c r="O12" s="46"/>
      <c r="P12" s="24"/>
      <c r="Q12" s="46"/>
      <c r="R12" s="46"/>
      <c r="S12" s="48"/>
    </row>
    <row r="13" spans="1:20" x14ac:dyDescent="0.25">
      <c r="B13" s="5" t="s">
        <v>109</v>
      </c>
      <c r="C13" s="63"/>
      <c r="D13" s="63"/>
      <c r="L13" s="3"/>
      <c r="M13" s="46"/>
      <c r="N13" s="46"/>
      <c r="O13" s="46"/>
      <c r="P13" s="24"/>
      <c r="Q13" s="46"/>
      <c r="R13" s="46"/>
      <c r="S13" s="48"/>
    </row>
    <row r="14" spans="1:20" ht="31.5" customHeight="1" x14ac:dyDescent="0.25">
      <c r="B14" s="588" t="s">
        <v>110</v>
      </c>
      <c r="C14" s="588"/>
      <c r="D14" s="588"/>
      <c r="E14" s="588"/>
      <c r="F14" s="588"/>
      <c r="G14" s="82"/>
      <c r="H14" s="82"/>
      <c r="I14" s="78"/>
      <c r="L14" s="3"/>
      <c r="S14" s="22"/>
    </row>
    <row r="15" spans="1:20" x14ac:dyDescent="0.25">
      <c r="C15" s="63"/>
      <c r="D15" s="63"/>
      <c r="L15" s="3"/>
      <c r="M15" s="46"/>
      <c r="N15" s="46"/>
      <c r="O15" s="46"/>
      <c r="Q15" s="46"/>
      <c r="R15" s="46"/>
      <c r="S15" s="48"/>
    </row>
    <row r="16" spans="1:20" ht="44.25" customHeight="1" x14ac:dyDescent="0.25">
      <c r="B16" s="589" t="s">
        <v>113</v>
      </c>
      <c r="C16" s="589"/>
      <c r="D16" s="589"/>
      <c r="E16" s="589"/>
      <c r="F16" s="589"/>
      <c r="G16" s="80"/>
      <c r="H16" s="80"/>
      <c r="I16" s="76"/>
      <c r="L16" s="3"/>
      <c r="M16" s="46"/>
      <c r="N16" s="46"/>
      <c r="O16" s="46"/>
      <c r="Q16" s="46"/>
      <c r="R16" s="46"/>
      <c r="S16" s="48"/>
    </row>
    <row r="17" spans="1:20" x14ac:dyDescent="0.25">
      <c r="B17" s="73"/>
      <c r="C17" s="73"/>
      <c r="D17" s="73"/>
      <c r="E17" s="73"/>
      <c r="F17" s="73"/>
      <c r="G17" s="80"/>
      <c r="H17" s="80"/>
      <c r="I17" s="76"/>
      <c r="L17" s="3"/>
      <c r="M17" s="46"/>
      <c r="N17" s="46"/>
      <c r="O17" s="46"/>
      <c r="Q17" s="46"/>
      <c r="R17" s="46"/>
      <c r="S17" s="48"/>
    </row>
    <row r="18" spans="1:20" ht="30" customHeight="1" x14ac:dyDescent="0.25">
      <c r="B18" s="589" t="s">
        <v>134</v>
      </c>
      <c r="C18" s="589"/>
      <c r="D18" s="589"/>
      <c r="E18" s="589"/>
      <c r="F18" s="589"/>
      <c r="G18" s="118"/>
      <c r="H18" s="118"/>
      <c r="I18" s="118"/>
      <c r="L18" s="3"/>
      <c r="M18" s="46"/>
      <c r="N18" s="46"/>
      <c r="O18" s="46"/>
      <c r="Q18" s="46"/>
      <c r="R18" s="46"/>
      <c r="S18" s="48"/>
    </row>
    <row r="19" spans="1:20" ht="19.5" customHeight="1" x14ac:dyDescent="0.25">
      <c r="B19" s="590" t="s">
        <v>133</v>
      </c>
      <c r="C19" s="590"/>
      <c r="D19" s="590"/>
      <c r="E19" s="590"/>
      <c r="F19" s="590"/>
      <c r="G19" s="118"/>
      <c r="H19" s="118"/>
      <c r="I19" s="118"/>
      <c r="L19" s="3"/>
      <c r="M19" s="46"/>
      <c r="N19" s="46"/>
      <c r="O19" s="46"/>
      <c r="Q19" s="46"/>
      <c r="R19" s="46"/>
      <c r="S19" s="48"/>
    </row>
    <row r="20" spans="1:20" x14ac:dyDescent="0.25">
      <c r="B20" s="119"/>
      <c r="C20" s="119"/>
      <c r="D20" s="119"/>
      <c r="E20" s="119"/>
      <c r="F20" s="119"/>
      <c r="G20" s="119"/>
      <c r="H20" s="119"/>
      <c r="I20" s="119"/>
      <c r="L20" s="3"/>
      <c r="M20" s="46"/>
      <c r="N20" s="46"/>
      <c r="O20" s="46"/>
      <c r="Q20" s="46"/>
      <c r="R20" s="46"/>
      <c r="S20" s="48"/>
    </row>
    <row r="21" spans="1:20" x14ac:dyDescent="0.25">
      <c r="B21" s="4" t="s">
        <v>96</v>
      </c>
      <c r="C21" s="70" t="s">
        <v>99</v>
      </c>
      <c r="D21" s="70" t="s">
        <v>100</v>
      </c>
      <c r="E21" s="73"/>
      <c r="F21" s="73"/>
      <c r="G21" s="80"/>
      <c r="H21" s="80"/>
      <c r="I21" s="76"/>
      <c r="L21" s="3"/>
      <c r="M21" s="46"/>
      <c r="N21" s="46"/>
      <c r="O21" s="46"/>
      <c r="Q21" s="46"/>
      <c r="R21" s="46"/>
      <c r="S21" s="48"/>
    </row>
    <row r="22" spans="1:20" x14ac:dyDescent="0.25">
      <c r="C22" s="63"/>
      <c r="D22" s="63"/>
      <c r="E22" s="73"/>
      <c r="F22" s="73"/>
      <c r="G22" s="80"/>
      <c r="H22" s="80"/>
      <c r="I22" s="76"/>
      <c r="L22" s="3"/>
      <c r="M22" s="46"/>
      <c r="N22" s="46"/>
      <c r="O22" s="46"/>
      <c r="Q22" s="46"/>
      <c r="R22" s="46"/>
      <c r="S22" s="48"/>
    </row>
    <row r="23" spans="1:20" x14ac:dyDescent="0.25">
      <c r="C23" s="63"/>
      <c r="D23" s="63"/>
      <c r="L23" s="3"/>
      <c r="M23" s="46"/>
      <c r="N23" s="46"/>
      <c r="O23" s="46"/>
      <c r="Q23" s="46"/>
      <c r="R23" s="46"/>
      <c r="S23" s="48"/>
    </row>
    <row r="24" spans="1:20" x14ac:dyDescent="0.25">
      <c r="C24" s="63"/>
      <c r="D24" s="63"/>
      <c r="L24" s="3"/>
      <c r="M24" s="46"/>
      <c r="N24" s="46"/>
      <c r="O24" s="46"/>
      <c r="Q24" s="46"/>
      <c r="R24" s="46"/>
      <c r="S24" s="48"/>
    </row>
    <row r="25" spans="1:20" ht="15" x14ac:dyDescent="0.25">
      <c r="B25" s="120"/>
      <c r="C25" s="63"/>
      <c r="D25" s="63"/>
      <c r="L25" s="3"/>
      <c r="M25" s="46"/>
      <c r="N25" s="46"/>
      <c r="O25" s="46"/>
      <c r="Q25" s="46"/>
      <c r="R25" s="46"/>
      <c r="S25" s="48"/>
    </row>
    <row r="26" spans="1:20" ht="14.4" x14ac:dyDescent="0.3">
      <c r="B26" s="117" t="s">
        <v>138</v>
      </c>
      <c r="C26" s="63"/>
      <c r="D26" s="63"/>
      <c r="L26" s="3"/>
      <c r="M26" s="46"/>
      <c r="N26" s="46"/>
      <c r="O26" s="46"/>
      <c r="Q26" s="46"/>
      <c r="R26" s="46"/>
      <c r="S26" s="48"/>
    </row>
    <row r="27" spans="1:20" ht="14.4" x14ac:dyDescent="0.3">
      <c r="B27" s="117"/>
      <c r="C27" s="63"/>
      <c r="D27" s="63"/>
      <c r="L27" s="3"/>
      <c r="M27" s="46"/>
      <c r="N27" s="46"/>
      <c r="O27" s="46"/>
      <c r="Q27" s="46"/>
      <c r="R27" s="46"/>
      <c r="S27" s="48"/>
    </row>
    <row r="28" spans="1:20" x14ac:dyDescent="0.25">
      <c r="B28" s="7"/>
      <c r="C28" s="7"/>
      <c r="D28" s="7"/>
      <c r="E28" s="7"/>
      <c r="F28" s="7"/>
      <c r="G28" s="7"/>
      <c r="H28" s="7"/>
      <c r="I28" s="7"/>
      <c r="J28" s="7"/>
      <c r="K28" s="24"/>
      <c r="L28" s="24"/>
      <c r="M28" s="24"/>
      <c r="N28" s="24"/>
      <c r="O28" s="24"/>
      <c r="P28" s="24"/>
      <c r="Q28" s="43"/>
      <c r="R28" s="43"/>
      <c r="S28" s="109"/>
      <c r="T28" s="38"/>
    </row>
    <row r="29" spans="1:20" x14ac:dyDescent="0.25">
      <c r="K29" s="74"/>
      <c r="L29" s="74"/>
      <c r="M29" s="74"/>
      <c r="N29" s="74"/>
      <c r="O29" s="74"/>
      <c r="P29" s="74"/>
      <c r="Q29" s="108" t="s">
        <v>80</v>
      </c>
      <c r="R29" s="110"/>
      <c r="S29" s="111"/>
    </row>
    <row r="30" spans="1:20" ht="27.6" x14ac:dyDescent="0.25">
      <c r="B30" s="13" t="s">
        <v>38</v>
      </c>
      <c r="C30" s="85" t="s">
        <v>1</v>
      </c>
      <c r="D30" s="85" t="s">
        <v>33</v>
      </c>
      <c r="E30" s="86" t="s">
        <v>34</v>
      </c>
      <c r="F30" s="85" t="s">
        <v>35</v>
      </c>
      <c r="G30" s="586" t="s">
        <v>36</v>
      </c>
      <c r="H30" s="586"/>
      <c r="I30" s="586"/>
      <c r="J30" s="85"/>
      <c r="K30" s="104"/>
      <c r="L30" s="104"/>
      <c r="M30" s="586"/>
      <c r="N30" s="586"/>
      <c r="O30" s="7"/>
      <c r="P30" s="7"/>
      <c r="Q30" s="41" t="s">
        <v>79</v>
      </c>
      <c r="R30" s="41"/>
      <c r="S30" s="42"/>
    </row>
    <row r="31" spans="1:20" ht="15" customHeight="1" x14ac:dyDescent="0.25">
      <c r="A31" s="24"/>
      <c r="C31" s="88"/>
      <c r="D31" s="100"/>
      <c r="E31" s="89"/>
      <c r="F31" s="92"/>
      <c r="G31" s="584"/>
      <c r="H31" s="584"/>
      <c r="I31" s="584"/>
      <c r="J31" s="584"/>
      <c r="K31" s="93"/>
      <c r="L31" s="94"/>
      <c r="M31" s="95"/>
      <c r="N31" s="95"/>
      <c r="O31" s="14"/>
      <c r="P31" s="14"/>
    </row>
    <row r="32" spans="1:20" x14ac:dyDescent="0.25">
      <c r="B32" s="28"/>
      <c r="C32" s="99"/>
      <c r="D32" s="101"/>
      <c r="E32" s="90"/>
      <c r="F32" s="11"/>
      <c r="G32" s="29"/>
      <c r="H32" s="29"/>
      <c r="I32" s="29"/>
      <c r="J32" s="29"/>
      <c r="K32" s="29"/>
      <c r="L32" s="27"/>
      <c r="M32" s="26"/>
      <c r="N32" s="69"/>
    </row>
    <row r="33" spans="3:16" ht="16.5" customHeight="1" x14ac:dyDescent="0.25">
      <c r="C33" s="98"/>
      <c r="D33" s="101"/>
      <c r="E33" s="90"/>
      <c r="F33" s="102"/>
      <c r="G33" s="29"/>
      <c r="H33" s="29"/>
      <c r="I33" s="29"/>
      <c r="J33" s="29"/>
      <c r="K33" s="29"/>
      <c r="L33" s="30"/>
      <c r="M33" s="16"/>
      <c r="N33" s="69"/>
      <c r="O33" s="69"/>
      <c r="P33" s="24"/>
    </row>
    <row r="34" spans="3:16" ht="15" hidden="1" customHeight="1" x14ac:dyDescent="0.25">
      <c r="D34" s="35"/>
      <c r="E34" s="87"/>
      <c r="F34" s="64"/>
    </row>
    <row r="35" spans="3:16" ht="15" customHeight="1" x14ac:dyDescent="0.25">
      <c r="D35" s="35"/>
      <c r="E35" s="91"/>
      <c r="F35" s="53"/>
      <c r="G35" s="71"/>
      <c r="H35" s="71"/>
      <c r="I35" s="71"/>
      <c r="J35" s="71"/>
      <c r="K35" s="71"/>
    </row>
    <row r="36" spans="3:16" x14ac:dyDescent="0.25">
      <c r="C36" s="98"/>
      <c r="D36" s="35"/>
      <c r="E36" s="87"/>
      <c r="F36" s="97"/>
    </row>
    <row r="37" spans="3:16" x14ac:dyDescent="0.25">
      <c r="D37" s="35"/>
      <c r="E37" s="87"/>
      <c r="F37" s="64"/>
    </row>
    <row r="38" spans="3:16" ht="15" customHeight="1" x14ac:dyDescent="0.25">
      <c r="D38" s="35"/>
      <c r="E38" s="87"/>
      <c r="F38" s="64"/>
    </row>
    <row r="39" spans="3:16" x14ac:dyDescent="0.25">
      <c r="E39" s="103">
        <f>SUM(E31:E38)</f>
        <v>0</v>
      </c>
    </row>
    <row r="40" spans="3:16" x14ac:dyDescent="0.25">
      <c r="E40" s="15"/>
      <c r="F40" s="15"/>
      <c r="G40" s="81"/>
      <c r="H40" s="81"/>
      <c r="I40" s="77"/>
      <c r="J40" s="15"/>
      <c r="K40" s="15"/>
      <c r="L40" s="15"/>
      <c r="M40" s="15"/>
      <c r="N40" s="15"/>
      <c r="O40" s="15"/>
    </row>
    <row r="41" spans="3:16" x14ac:dyDescent="0.25">
      <c r="E41" s="15"/>
      <c r="F41" s="15"/>
      <c r="G41" s="81"/>
      <c r="H41" s="81"/>
      <c r="I41" s="77"/>
      <c r="J41" s="15"/>
      <c r="K41" s="15"/>
      <c r="L41" s="15"/>
      <c r="M41" s="15"/>
      <c r="N41" s="15"/>
      <c r="O41" s="15"/>
    </row>
  </sheetData>
  <mergeCells count="9">
    <mergeCell ref="G31:J31"/>
    <mergeCell ref="Q1:S1"/>
    <mergeCell ref="M30:N30"/>
    <mergeCell ref="Q2:S2"/>
    <mergeCell ref="B14:F14"/>
    <mergeCell ref="B16:F16"/>
    <mergeCell ref="G30:I30"/>
    <mergeCell ref="B18:F18"/>
    <mergeCell ref="B19:F19"/>
  </mergeCells>
  <hyperlinks>
    <hyperlink ref="B19" r:id="rId1" xr:uid="{00000000-0004-0000-0200-000000000000}"/>
    <hyperlink ref="B26" r:id="rId2" xr:uid="{00000000-0004-0000-0200-000001000000}"/>
  </hyperlinks>
  <printOptions horizontalCentered="1" gridLines="1"/>
  <pageMargins left="0" right="0" top="0.75" bottom="0.75" header="0.3" footer="0.3"/>
  <pageSetup scale="45" orientation="landscape"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67"/>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I33" sqref="I33"/>
    </sheetView>
  </sheetViews>
  <sheetFormatPr defaultColWidth="9.109375" defaultRowHeight="14.4" x14ac:dyDescent="0.3"/>
  <cols>
    <col min="1" max="1" width="7.88671875" style="137" customWidth="1"/>
    <col min="2" max="2" width="65" style="135" customWidth="1"/>
    <col min="3" max="3" width="56.77734375" style="135" bestFit="1" customWidth="1"/>
    <col min="4" max="4" width="13.6640625" style="135" customWidth="1"/>
    <col min="5" max="5" width="8.33203125" style="135" bestFit="1" customWidth="1"/>
    <col min="6" max="6" width="18.88671875" style="135" bestFit="1" customWidth="1"/>
    <col min="7" max="7" width="23" style="135" bestFit="1" customWidth="1"/>
    <col min="8" max="8" width="11.33203125" style="137" customWidth="1"/>
    <col min="9" max="9" width="13.88671875" style="137" customWidth="1"/>
    <col min="10" max="10" width="15" style="135" customWidth="1"/>
    <col min="11" max="11" width="17.6640625" style="135" customWidth="1"/>
    <col min="12" max="12" width="10.33203125" style="135" customWidth="1"/>
    <col min="13" max="13" width="20.5546875" style="135" customWidth="1"/>
    <col min="14" max="14" width="13.33203125" style="135" bestFit="1" customWidth="1"/>
    <col min="15" max="15" width="13.6640625" style="135" customWidth="1"/>
    <col min="16" max="16" width="14.44140625" style="135" customWidth="1"/>
    <col min="17" max="17" width="3.6640625" style="135" customWidth="1"/>
    <col min="18" max="18" width="15.88671875" style="135" customWidth="1"/>
    <col min="19" max="19" width="14.33203125" style="135" customWidth="1"/>
    <col min="20" max="20" width="3.6640625" style="135" customWidth="1"/>
    <col min="21" max="21" width="13.5546875" style="135" customWidth="1"/>
    <col min="22" max="23" width="16.6640625" style="135" customWidth="1"/>
    <col min="24" max="24" width="14.33203125" style="135" customWidth="1"/>
    <col min="25" max="16384" width="9.109375" style="135"/>
  </cols>
  <sheetData>
    <row r="1" spans="1:25" ht="15.75" customHeight="1" x14ac:dyDescent="0.3">
      <c r="A1" s="132" t="s">
        <v>171</v>
      </c>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66</v>
      </c>
      <c r="B3" s="132"/>
      <c r="D3" s="132"/>
      <c r="E3" s="132"/>
      <c r="F3" s="132"/>
      <c r="Q3" s="140"/>
      <c r="R3" s="140"/>
      <c r="S3" s="140"/>
      <c r="T3" s="140"/>
      <c r="U3" s="136"/>
      <c r="V3" s="142"/>
    </row>
    <row r="4" spans="1:25" ht="15.75" customHeight="1" x14ac:dyDescent="0.3">
      <c r="A4" s="317"/>
      <c r="B4" s="122"/>
      <c r="N4" s="244"/>
      <c r="O4" s="244"/>
      <c r="P4" s="244"/>
      <c r="Q4" s="244"/>
      <c r="R4" s="140"/>
      <c r="S4" s="140"/>
      <c r="T4" s="145"/>
      <c r="U4" s="577" t="s">
        <v>291</v>
      </c>
      <c r="V4" s="577"/>
      <c r="W4" s="577"/>
      <c r="X4" s="146"/>
    </row>
    <row r="5" spans="1:25" ht="15" thickBot="1" x14ac:dyDescent="0.35">
      <c r="H5" s="147"/>
      <c r="I5" s="147"/>
      <c r="N5" s="244"/>
      <c r="O5" s="244"/>
      <c r="P5" s="244"/>
      <c r="Q5" s="244"/>
      <c r="R5" s="148"/>
      <c r="S5" s="148"/>
      <c r="T5" s="145"/>
      <c r="U5" s="578"/>
      <c r="V5" s="578"/>
      <c r="W5" s="578"/>
      <c r="X5" s="149"/>
    </row>
    <row r="6" spans="1:25" s="196" customFormat="1" ht="79.8"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c r="J6" s="151" t="s">
        <v>115</v>
      </c>
      <c r="K6" s="151" t="s">
        <v>116</v>
      </c>
      <c r="L6" s="151" t="s">
        <v>105</v>
      </c>
      <c r="M6" s="151" t="s">
        <v>4</v>
      </c>
      <c r="N6" s="332" t="s">
        <v>196</v>
      </c>
      <c r="O6" s="333" t="s">
        <v>197</v>
      </c>
      <c r="P6" s="334" t="s">
        <v>198</v>
      </c>
      <c r="Q6" s="144"/>
      <c r="R6" s="152" t="str">
        <f>'#1461 Inlet Grove Comm HS '!R6</f>
        <v>Reimbursements through 6/30/2024</v>
      </c>
      <c r="S6" s="153" t="str">
        <f>'#1461 Inlet Grove Comm HS '!S6</f>
        <v>Available Budget as of 7/1/2024</v>
      </c>
      <c r="T6" s="194"/>
      <c r="U6" s="329" t="s">
        <v>199</v>
      </c>
      <c r="V6" s="330" t="s">
        <v>214</v>
      </c>
      <c r="W6" s="331" t="s">
        <v>215</v>
      </c>
      <c r="X6" s="157" t="str">
        <f>'#1461 Inlet Grove Comm HS '!X6</f>
        <v>Available Budget as of 08/30/24</v>
      </c>
    </row>
    <row r="7" spans="1:25" ht="15.75" customHeight="1" x14ac:dyDescent="0.3">
      <c r="A7" s="137">
        <v>4451</v>
      </c>
      <c r="B7" s="575" t="s">
        <v>21</v>
      </c>
      <c r="C7" s="159" t="s">
        <v>309</v>
      </c>
      <c r="D7" s="160" t="s">
        <v>310</v>
      </c>
      <c r="E7" s="160" t="s">
        <v>311</v>
      </c>
      <c r="F7" s="158" t="s">
        <v>312</v>
      </c>
      <c r="G7" s="143" t="s">
        <v>6</v>
      </c>
      <c r="H7" s="309">
        <v>1.8800000000000001E-2</v>
      </c>
      <c r="I7" s="309">
        <v>0.161</v>
      </c>
      <c r="J7" s="161">
        <v>45838</v>
      </c>
      <c r="K7" s="161">
        <v>45839</v>
      </c>
      <c r="L7" s="161">
        <v>45474</v>
      </c>
      <c r="M7" s="158" t="s">
        <v>296</v>
      </c>
      <c r="N7" s="463">
        <v>5000</v>
      </c>
      <c r="O7" s="460">
        <v>0</v>
      </c>
      <c r="P7" s="345">
        <v>5000</v>
      </c>
      <c r="Q7" s="341"/>
      <c r="R7" s="464">
        <v>0</v>
      </c>
      <c r="S7" s="349">
        <v>5000</v>
      </c>
      <c r="T7" s="342"/>
      <c r="U7" s="464">
        <v>0</v>
      </c>
      <c r="V7" s="350">
        <v>0</v>
      </c>
      <c r="W7" s="418"/>
      <c r="X7" s="391">
        <v>5000</v>
      </c>
    </row>
    <row r="8" spans="1:25" ht="15.75" customHeight="1" x14ac:dyDescent="0.3">
      <c r="C8" s="288"/>
      <c r="D8" s="137"/>
      <c r="E8" s="137"/>
      <c r="H8" s="289"/>
      <c r="I8" s="289"/>
      <c r="J8" s="192"/>
      <c r="K8" s="192"/>
      <c r="L8" s="192"/>
      <c r="M8" s="137"/>
      <c r="N8" s="343"/>
      <c r="O8" s="344"/>
      <c r="P8" s="345"/>
      <c r="Q8" s="341"/>
      <c r="R8" s="343"/>
      <c r="S8" s="349"/>
      <c r="T8" s="342"/>
      <c r="U8" s="343"/>
      <c r="V8" s="350"/>
      <c r="W8" s="418"/>
      <c r="X8" s="391"/>
    </row>
    <row r="9" spans="1:25" ht="15.75" customHeight="1" thickBot="1" x14ac:dyDescent="0.35">
      <c r="B9" s="140"/>
      <c r="C9" s="178"/>
      <c r="D9" s="178"/>
      <c r="E9" s="178"/>
      <c r="H9" s="289"/>
      <c r="I9" s="289"/>
      <c r="M9" s="218" t="s">
        <v>37</v>
      </c>
      <c r="N9" s="346">
        <f>SUM(N7:N7)</f>
        <v>5000</v>
      </c>
      <c r="O9" s="347">
        <f>SUM(O7:O7)</f>
        <v>0</v>
      </c>
      <c r="P9" s="348">
        <f>SUM(P7:P7)</f>
        <v>5000</v>
      </c>
      <c r="Q9" s="340"/>
      <c r="R9" s="346">
        <f t="shared" ref="R9:S9" si="0">SUM(R7:R7)</f>
        <v>0</v>
      </c>
      <c r="S9" s="348">
        <f t="shared" si="0"/>
        <v>5000</v>
      </c>
      <c r="T9" s="340"/>
      <c r="U9" s="346">
        <f t="shared" ref="U9:V9" si="1">SUM(U7:U7)</f>
        <v>0</v>
      </c>
      <c r="V9" s="347">
        <f t="shared" si="1"/>
        <v>0</v>
      </c>
      <c r="W9" s="421">
        <f>SUM(W7:W7)</f>
        <v>0</v>
      </c>
      <c r="X9" s="424">
        <f>SUM(X7)</f>
        <v>5000</v>
      </c>
    </row>
    <row r="10" spans="1:25" ht="15.75" customHeight="1" thickTop="1" x14ac:dyDescent="0.3">
      <c r="B10" s="140"/>
      <c r="C10" s="178"/>
      <c r="D10" s="178"/>
      <c r="E10" s="178"/>
      <c r="H10" s="289"/>
      <c r="I10" s="289"/>
      <c r="M10" s="218"/>
      <c r="N10" s="168"/>
      <c r="O10" s="168"/>
      <c r="P10" s="168"/>
      <c r="Q10" s="140"/>
      <c r="R10" s="163"/>
      <c r="S10" s="163"/>
      <c r="T10" s="163"/>
      <c r="U10" s="162"/>
      <c r="V10" s="162"/>
      <c r="W10" s="162"/>
      <c r="X10" s="162"/>
      <c r="Y10" s="140"/>
    </row>
    <row r="11" spans="1:25" ht="15.75" customHeight="1" x14ac:dyDescent="0.3">
      <c r="B11" s="132" t="s">
        <v>109</v>
      </c>
      <c r="C11" s="178"/>
      <c r="D11" s="178"/>
      <c r="E11" s="178"/>
      <c r="H11" s="289"/>
      <c r="I11" s="289"/>
      <c r="M11" s="218"/>
      <c r="N11" s="168"/>
      <c r="O11" s="168"/>
      <c r="P11" s="168"/>
      <c r="Q11" s="140"/>
      <c r="R11" s="162"/>
      <c r="S11" s="162"/>
      <c r="T11" s="162"/>
      <c r="U11" s="162"/>
      <c r="V11" s="162"/>
      <c r="W11" s="162"/>
      <c r="X11" s="162"/>
      <c r="Y11" s="140"/>
    </row>
    <row r="12" spans="1:25" ht="15.75" customHeight="1" x14ac:dyDescent="0.3">
      <c r="B12" s="592" t="s">
        <v>216</v>
      </c>
      <c r="C12" s="592"/>
      <c r="D12" s="592"/>
      <c r="E12" s="592"/>
      <c r="F12" s="592"/>
      <c r="G12" s="592"/>
      <c r="H12" s="289"/>
      <c r="I12" s="289"/>
      <c r="J12" s="197"/>
      <c r="M12" s="218"/>
      <c r="R12" s="162"/>
      <c r="S12" s="162"/>
      <c r="T12" s="162"/>
      <c r="U12" s="162"/>
      <c r="V12" s="162"/>
      <c r="W12" s="162"/>
      <c r="X12" s="162"/>
      <c r="Y12" s="140"/>
    </row>
    <row r="13" spans="1:25" ht="15.75" customHeight="1" x14ac:dyDescent="0.3">
      <c r="C13" s="178"/>
      <c r="D13" s="178"/>
      <c r="E13" s="178"/>
      <c r="H13" s="289"/>
      <c r="I13" s="289"/>
      <c r="M13" s="218"/>
      <c r="N13" s="168"/>
      <c r="O13" s="168"/>
      <c r="P13" s="168"/>
      <c r="R13" s="162"/>
      <c r="S13" s="162"/>
      <c r="T13" s="162"/>
      <c r="U13" s="162"/>
      <c r="V13" s="162"/>
      <c r="W13" s="162"/>
      <c r="X13" s="162"/>
      <c r="Y13" s="140"/>
    </row>
    <row r="14" spans="1:25" ht="15.75" customHeight="1" x14ac:dyDescent="0.3">
      <c r="B14" s="582" t="s">
        <v>113</v>
      </c>
      <c r="C14" s="582"/>
      <c r="D14" s="582"/>
      <c r="E14" s="582"/>
      <c r="F14" s="582"/>
      <c r="G14" s="582"/>
      <c r="H14" s="289"/>
      <c r="I14" s="289"/>
      <c r="J14" s="173"/>
      <c r="M14" s="218"/>
      <c r="N14" s="168"/>
      <c r="O14" s="168"/>
      <c r="P14" s="168"/>
      <c r="R14" s="162"/>
      <c r="S14" s="162"/>
      <c r="T14" s="162"/>
      <c r="U14" s="162"/>
      <c r="V14" s="162"/>
      <c r="W14" s="162"/>
      <c r="X14" s="162"/>
      <c r="Y14" s="140"/>
    </row>
    <row r="15" spans="1:25" ht="15.75" customHeight="1" x14ac:dyDescent="0.3">
      <c r="B15" s="173"/>
      <c r="C15" s="173"/>
      <c r="D15" s="173"/>
      <c r="E15" s="173"/>
      <c r="F15" s="173"/>
      <c r="G15" s="173"/>
      <c r="H15" s="289"/>
      <c r="I15" s="289"/>
      <c r="J15" s="173"/>
      <c r="M15" s="218"/>
      <c r="N15" s="168"/>
      <c r="O15" s="168"/>
      <c r="P15" s="168"/>
      <c r="R15" s="162"/>
      <c r="S15" s="162"/>
      <c r="T15" s="162"/>
      <c r="U15" s="162"/>
      <c r="V15" s="162"/>
      <c r="W15" s="162"/>
      <c r="X15" s="162"/>
      <c r="Y15" s="140"/>
    </row>
    <row r="16" spans="1:25" ht="15.75" customHeight="1" x14ac:dyDescent="0.3">
      <c r="B16" s="582" t="s">
        <v>134</v>
      </c>
      <c r="C16" s="582"/>
      <c r="D16" s="582"/>
      <c r="E16" s="582"/>
      <c r="F16" s="582"/>
      <c r="G16" s="582"/>
      <c r="H16" s="289"/>
      <c r="I16" s="289"/>
      <c r="J16" s="173"/>
      <c r="M16" s="218"/>
      <c r="N16" s="168"/>
      <c r="O16" s="168"/>
      <c r="P16" s="168"/>
      <c r="R16" s="162"/>
      <c r="S16" s="162"/>
      <c r="T16" s="162"/>
      <c r="U16" s="162"/>
      <c r="V16" s="162"/>
      <c r="W16" s="162"/>
      <c r="X16" s="162"/>
      <c r="Y16" s="140"/>
    </row>
    <row r="17" spans="2:25" ht="15.75" customHeight="1" x14ac:dyDescent="0.3">
      <c r="B17" s="593" t="s">
        <v>133</v>
      </c>
      <c r="C17" s="593"/>
      <c r="D17" s="593"/>
      <c r="E17" s="593"/>
      <c r="F17" s="593"/>
      <c r="G17" s="593"/>
      <c r="H17" s="174"/>
      <c r="I17" s="174"/>
      <c r="J17" s="173"/>
      <c r="M17" s="218"/>
      <c r="N17" s="168"/>
      <c r="O17" s="168"/>
      <c r="P17" s="168"/>
      <c r="R17" s="167"/>
      <c r="S17" s="162"/>
      <c r="T17" s="167"/>
      <c r="U17" s="167"/>
      <c r="V17" s="167"/>
      <c r="W17" s="167"/>
      <c r="X17" s="162"/>
      <c r="Y17" s="140"/>
    </row>
    <row r="18" spans="2:25" ht="15.75" customHeight="1" x14ac:dyDescent="0.3">
      <c r="B18" s="173"/>
      <c r="C18" s="173"/>
      <c r="D18" s="173"/>
      <c r="E18" s="173"/>
      <c r="F18" s="173"/>
      <c r="G18" s="173"/>
      <c r="H18" s="174"/>
      <c r="I18" s="174"/>
      <c r="J18" s="173"/>
      <c r="M18" s="218"/>
      <c r="N18" s="168"/>
      <c r="O18" s="168"/>
      <c r="P18" s="168"/>
      <c r="R18" s="167"/>
      <c r="S18" s="167"/>
      <c r="T18" s="167"/>
      <c r="U18" s="167"/>
      <c r="V18" s="167"/>
      <c r="W18" s="167"/>
      <c r="X18" s="162"/>
      <c r="Y18" s="140"/>
    </row>
    <row r="19" spans="2:25" ht="15.75" customHeight="1" x14ac:dyDescent="0.3">
      <c r="B19" s="131" t="s">
        <v>96</v>
      </c>
      <c r="C19" s="176" t="s">
        <v>99</v>
      </c>
      <c r="D19" s="176" t="s">
        <v>100</v>
      </c>
      <c r="E19" s="176"/>
      <c r="F19" s="173"/>
      <c r="G19" s="173"/>
      <c r="H19" s="174"/>
      <c r="I19" s="174"/>
      <c r="J19" s="173"/>
      <c r="M19" s="218"/>
      <c r="N19" s="168"/>
      <c r="O19" s="168"/>
      <c r="P19" s="168"/>
      <c r="R19" s="140"/>
      <c r="S19" s="140"/>
      <c r="T19" s="140"/>
      <c r="U19" s="140"/>
      <c r="V19" s="140"/>
      <c r="W19" s="140"/>
      <c r="X19" s="140"/>
      <c r="Y19" s="140"/>
    </row>
    <row r="20" spans="2:25" ht="15.75" customHeight="1" x14ac:dyDescent="0.3">
      <c r="B20" s="135" t="s">
        <v>102</v>
      </c>
      <c r="C20" s="178" t="s">
        <v>187</v>
      </c>
      <c r="D20" s="178" t="s">
        <v>188</v>
      </c>
      <c r="E20" s="178"/>
      <c r="F20" s="173"/>
      <c r="G20" s="173"/>
      <c r="H20" s="174"/>
      <c r="I20" s="174"/>
      <c r="J20" s="173"/>
      <c r="M20" s="218"/>
      <c r="N20" s="168"/>
      <c r="O20" s="168"/>
      <c r="P20" s="168"/>
      <c r="R20" s="167"/>
      <c r="S20" s="167"/>
      <c r="T20" s="167"/>
      <c r="U20" s="167"/>
      <c r="V20" s="167"/>
      <c r="W20" s="167"/>
      <c r="X20" s="167"/>
      <c r="Y20" s="140"/>
    </row>
    <row r="21" spans="2:25" ht="15.75" customHeight="1" x14ac:dyDescent="0.3">
      <c r="C21" s="178"/>
      <c r="D21" s="178"/>
      <c r="E21" s="178"/>
      <c r="M21" s="218"/>
      <c r="N21" s="168"/>
      <c r="O21" s="168"/>
      <c r="P21" s="168"/>
      <c r="R21" s="167"/>
      <c r="S21" s="167"/>
      <c r="T21" s="167"/>
      <c r="U21" s="167"/>
      <c r="V21" s="167"/>
      <c r="W21" s="167"/>
      <c r="X21" s="167"/>
      <c r="Y21" s="140"/>
    </row>
    <row r="22" spans="2:25" ht="15.75" customHeight="1" x14ac:dyDescent="0.3">
      <c r="B22" s="581" t="s">
        <v>300</v>
      </c>
      <c r="C22" s="581"/>
      <c r="D22" s="581"/>
      <c r="E22" s="581"/>
      <c r="F22" s="581"/>
      <c r="G22" s="581"/>
      <c r="H22" s="581"/>
      <c r="I22" s="581"/>
      <c r="M22" s="218"/>
      <c r="N22" s="168"/>
      <c r="O22" s="168"/>
      <c r="P22" s="168"/>
      <c r="R22" s="140"/>
      <c r="S22" s="140"/>
      <c r="T22" s="140"/>
      <c r="U22" s="140"/>
      <c r="V22" s="140"/>
      <c r="W22" s="140"/>
      <c r="X22" s="140"/>
      <c r="Y22" s="140"/>
    </row>
    <row r="23" spans="2:25" ht="15.75" customHeight="1" x14ac:dyDescent="0.3">
      <c r="B23" s="128"/>
      <c r="C23" s="178"/>
      <c r="D23" s="178"/>
      <c r="E23" s="178"/>
      <c r="M23" s="218"/>
      <c r="N23" s="168"/>
      <c r="O23" s="168"/>
      <c r="P23" s="168"/>
      <c r="R23" s="140"/>
      <c r="S23" s="140"/>
      <c r="T23" s="140"/>
      <c r="U23" s="140"/>
      <c r="V23" s="140"/>
      <c r="W23" s="140"/>
      <c r="X23" s="140"/>
      <c r="Y23" s="140"/>
    </row>
    <row r="24" spans="2:25" ht="15.75" customHeight="1" x14ac:dyDescent="0.3">
      <c r="C24" s="178"/>
      <c r="D24" s="178"/>
      <c r="E24" s="178"/>
      <c r="M24" s="218"/>
      <c r="N24" s="168"/>
      <c r="O24" s="168"/>
      <c r="P24" s="168"/>
      <c r="R24" s="140"/>
      <c r="S24" s="140"/>
      <c r="T24" s="140"/>
      <c r="U24" s="140"/>
      <c r="V24" s="140"/>
      <c r="W24" s="140"/>
      <c r="X24" s="140"/>
      <c r="Y24" s="140"/>
    </row>
    <row r="25" spans="2:25" ht="15.75" customHeight="1" x14ac:dyDescent="0.3">
      <c r="B25" s="187"/>
      <c r="C25" s="187"/>
      <c r="D25" s="187"/>
      <c r="E25" s="187"/>
      <c r="F25" s="187"/>
      <c r="G25" s="187"/>
      <c r="H25" s="210"/>
      <c r="I25" s="210"/>
      <c r="J25" s="187"/>
      <c r="K25" s="187"/>
      <c r="L25" s="140"/>
      <c r="M25" s="140"/>
      <c r="N25" s="187"/>
      <c r="O25" s="187"/>
      <c r="P25" s="140"/>
      <c r="Q25" s="140"/>
      <c r="R25" s="140"/>
      <c r="S25" s="140"/>
      <c r="T25" s="140"/>
      <c r="U25" s="140"/>
      <c r="V25" s="140"/>
      <c r="W25" s="140"/>
      <c r="X25" s="140"/>
      <c r="Y25" s="140"/>
    </row>
    <row r="26" spans="2:25" ht="15.75" customHeight="1" x14ac:dyDescent="0.3">
      <c r="E26" s="180"/>
      <c r="F26" s="180"/>
      <c r="G26" s="180"/>
      <c r="H26" s="182"/>
      <c r="I26" s="182"/>
      <c r="J26" s="180"/>
      <c r="L26" s="180"/>
      <c r="M26" s="180"/>
      <c r="O26" s="180"/>
      <c r="P26" s="180"/>
      <c r="Q26" s="180"/>
      <c r="R26" s="180"/>
      <c r="S26" s="180"/>
      <c r="T26" s="180"/>
      <c r="U26" s="183" t="s">
        <v>217</v>
      </c>
      <c r="V26" s="183"/>
      <c r="W26" s="183"/>
      <c r="X26" s="140"/>
    </row>
    <row r="27" spans="2:25" ht="15.75" customHeight="1" x14ac:dyDescent="0.3">
      <c r="B27" s="184" t="s">
        <v>218</v>
      </c>
      <c r="C27" s="185" t="s">
        <v>1</v>
      </c>
      <c r="D27" s="185" t="s">
        <v>33</v>
      </c>
      <c r="E27" s="185" t="s">
        <v>33</v>
      </c>
      <c r="F27" s="257" t="s">
        <v>34</v>
      </c>
      <c r="G27" s="185" t="s">
        <v>35</v>
      </c>
      <c r="H27" s="578" t="s">
        <v>36</v>
      </c>
      <c r="I27" s="578"/>
      <c r="J27" s="578"/>
      <c r="K27" s="185"/>
      <c r="L27" s="185"/>
      <c r="M27" s="185"/>
      <c r="N27" s="185"/>
      <c r="O27" s="186"/>
      <c r="P27" s="186"/>
      <c r="Q27" s="186"/>
      <c r="R27" s="186"/>
      <c r="S27" s="186"/>
      <c r="T27" s="186"/>
      <c r="U27" s="187" t="s">
        <v>79</v>
      </c>
      <c r="V27" s="188"/>
      <c r="W27" s="188"/>
      <c r="X27" s="140"/>
    </row>
    <row r="28" spans="2:25" ht="15.75" customHeight="1" x14ac:dyDescent="0.3">
      <c r="C28" s="258"/>
      <c r="D28" s="259"/>
      <c r="E28" s="259"/>
      <c r="F28" s="260"/>
      <c r="G28" s="261"/>
      <c r="H28" s="591"/>
      <c r="I28" s="591"/>
      <c r="J28" s="591"/>
      <c r="K28" s="591"/>
      <c r="L28" s="262"/>
      <c r="M28" s="263"/>
      <c r="N28" s="264"/>
      <c r="O28" s="264"/>
      <c r="P28" s="209"/>
      <c r="Q28" s="209"/>
      <c r="W28" s="140"/>
      <c r="X28" s="140"/>
    </row>
    <row r="29" spans="2:25" ht="15.75" customHeight="1" x14ac:dyDescent="0.3">
      <c r="W29" s="140"/>
      <c r="X29" s="140"/>
    </row>
    <row r="30" spans="2:25" ht="15.75" customHeight="1" x14ac:dyDescent="0.3">
      <c r="W30" s="140"/>
      <c r="X30" s="140"/>
    </row>
    <row r="31" spans="2:25" ht="15.75" customHeight="1" x14ac:dyDescent="0.3">
      <c r="W31" s="140"/>
      <c r="X31" s="140"/>
    </row>
    <row r="32" spans="2:25" ht="15.75" customHeight="1" x14ac:dyDescent="0.3">
      <c r="W32" s="140"/>
      <c r="X32" s="140"/>
    </row>
    <row r="33" spans="23:24" ht="15.75" customHeight="1" x14ac:dyDescent="0.3">
      <c r="W33" s="140"/>
      <c r="X33" s="140"/>
    </row>
    <row r="34" spans="23:24" ht="15.75" customHeight="1" x14ac:dyDescent="0.3"/>
    <row r="35" spans="23:24" ht="15.75" customHeight="1" x14ac:dyDescent="0.3"/>
    <row r="36" spans="23:24" ht="15.75" customHeight="1" x14ac:dyDescent="0.3"/>
    <row r="37" spans="23:24" ht="15.75" customHeight="1" x14ac:dyDescent="0.3"/>
    <row r="38" spans="23:24" ht="15.75" customHeight="1" x14ac:dyDescent="0.3"/>
    <row r="39" spans="23:24" ht="15.75" customHeight="1" x14ac:dyDescent="0.3"/>
    <row r="40" spans="23:24" ht="15.75" customHeight="1" x14ac:dyDescent="0.3"/>
    <row r="41" spans="23:24" ht="15.75" customHeight="1" x14ac:dyDescent="0.3"/>
    <row r="42" spans="23:24" ht="15.75" customHeight="1" x14ac:dyDescent="0.3"/>
    <row r="43" spans="23:24" ht="15.75" customHeight="1" x14ac:dyDescent="0.3"/>
    <row r="44" spans="23:24" ht="15.75" customHeight="1" x14ac:dyDescent="0.3"/>
    <row r="45" spans="23:24" ht="15.75" customHeight="1" x14ac:dyDescent="0.3"/>
    <row r="46" spans="23:24" ht="15.75" customHeight="1" x14ac:dyDescent="0.3"/>
    <row r="47" spans="23:24" ht="15.75" customHeight="1" x14ac:dyDescent="0.3"/>
    <row r="48" spans="23:24" ht="15.75" customHeight="1" x14ac:dyDescent="0.3"/>
    <row r="49" spans="16:23" ht="15.75" customHeight="1" x14ac:dyDescent="0.3"/>
    <row r="50" spans="16:23" ht="15.75" customHeight="1" x14ac:dyDescent="0.3"/>
    <row r="51" spans="16:23" ht="15.75" customHeight="1" x14ac:dyDescent="0.3">
      <c r="P51" s="143"/>
      <c r="Q51" s="143"/>
      <c r="R51" s="143"/>
      <c r="S51" s="143"/>
      <c r="T51" s="143"/>
      <c r="U51" s="143"/>
    </row>
    <row r="52" spans="16:23" ht="15.75" customHeight="1" x14ac:dyDescent="0.3">
      <c r="P52" s="163"/>
      <c r="Q52" s="143"/>
      <c r="R52" s="143"/>
      <c r="S52" s="143"/>
      <c r="T52" s="143"/>
      <c r="U52" s="143"/>
      <c r="V52" s="143" t="s">
        <v>202</v>
      </c>
      <c r="W52" s="168">
        <f>W9</f>
        <v>0</v>
      </c>
    </row>
    <row r="53" spans="16:23" ht="15.75" customHeight="1" x14ac:dyDescent="0.3">
      <c r="P53" s="143"/>
      <c r="Q53" s="143"/>
      <c r="R53" s="143"/>
      <c r="S53" s="143"/>
      <c r="T53" s="143"/>
      <c r="U53" s="143"/>
      <c r="V53" s="143"/>
    </row>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sheetData>
  <mergeCells count="9">
    <mergeCell ref="H27:J27"/>
    <mergeCell ref="H28:K28"/>
    <mergeCell ref="U4:W4"/>
    <mergeCell ref="U5:W5"/>
    <mergeCell ref="B12:G12"/>
    <mergeCell ref="B14:G14"/>
    <mergeCell ref="B16:G16"/>
    <mergeCell ref="B17:G17"/>
    <mergeCell ref="B22:I22"/>
  </mergeCells>
  <conditionalFormatting sqref="A7:B7">
    <cfRule type="expression" dxfId="192" priority="3">
      <formula>MOD(ROW(),2)=0</formula>
    </cfRule>
  </conditionalFormatting>
  <conditionalFormatting sqref="C7 E7:M7">
    <cfRule type="expression" dxfId="191" priority="2">
      <formula>MOD(ROW(),2)=0</formula>
    </cfRule>
  </conditionalFormatting>
  <conditionalFormatting sqref="D7">
    <cfRule type="expression" dxfId="190" priority="1">
      <formula>MOD(ROW(),2)=0</formula>
    </cfRule>
  </conditionalFormatting>
  <hyperlinks>
    <hyperlink ref="B17" r:id="rId1" xr:uid="{00000000-0004-0000-0300-000000000000}"/>
  </hyperlinks>
  <printOptions horizontalCentered="1" gridLines="1"/>
  <pageMargins left="0" right="0" top="0.75" bottom="0.75" header="0.3" footer="0.3"/>
  <pageSetup scale="45"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Z1048565"/>
  <sheetViews>
    <sheetView showGridLines="0" zoomScale="80" zoomScaleNormal="80" workbookViewId="0">
      <pane xSplit="2" ySplit="6" topLeftCell="K7" activePane="bottomRight" state="frozen"/>
      <selection activeCell="H6" sqref="H6"/>
      <selection pane="topRight" activeCell="H6" sqref="H6"/>
      <selection pane="bottomLeft" activeCell="H6" sqref="H6"/>
      <selection pane="bottomRight" activeCell="T21" sqref="T21"/>
    </sheetView>
  </sheetViews>
  <sheetFormatPr defaultColWidth="9.109375" defaultRowHeight="14.4" x14ac:dyDescent="0.3"/>
  <cols>
    <col min="1" max="1" width="7.88671875" style="135" customWidth="1"/>
    <col min="2" max="2" width="68.33203125" style="135" bestFit="1" customWidth="1"/>
    <col min="3" max="3" width="47.33203125" style="135" bestFit="1" customWidth="1"/>
    <col min="4" max="4" width="15.33203125" style="135" customWidth="1"/>
    <col min="5" max="5" width="13.6640625" style="135" customWidth="1"/>
    <col min="6" max="6" width="19.109375" style="137" customWidth="1"/>
    <col min="7" max="7" width="24" style="135" customWidth="1"/>
    <col min="8" max="8" width="11.33203125" style="137" customWidth="1"/>
    <col min="9" max="9" width="13.44140625" style="137" customWidth="1"/>
    <col min="10" max="10" width="14.44140625" style="135" customWidth="1"/>
    <col min="11" max="11" width="17.33203125" style="135" customWidth="1"/>
    <col min="12" max="12" width="15.88671875" style="135" bestFit="1" customWidth="1"/>
    <col min="13" max="13" width="21.33203125" style="135" customWidth="1"/>
    <col min="14" max="14" width="17.6640625" style="135" customWidth="1"/>
    <col min="15" max="15" width="13.44140625" style="135" customWidth="1"/>
    <col min="16" max="16" width="17.6640625" style="135" customWidth="1"/>
    <col min="17" max="17" width="3.6640625" style="135" customWidth="1"/>
    <col min="18" max="18" width="15.88671875" style="135" customWidth="1"/>
    <col min="19" max="19" width="16.44140625" style="135" customWidth="1"/>
    <col min="20" max="20" width="3.6640625" style="135" customWidth="1"/>
    <col min="21" max="21" width="14.88671875" style="135" customWidth="1"/>
    <col min="22" max="22" width="16.6640625" style="135" customWidth="1"/>
    <col min="23" max="23" width="15.109375" style="135" customWidth="1"/>
    <col min="24" max="24" width="14.33203125" style="135" customWidth="1"/>
    <col min="25" max="25" width="14" style="135" customWidth="1"/>
    <col min="26" max="26" width="23" style="135" bestFit="1" customWidth="1"/>
    <col min="27" max="16384" width="9.109375" style="135"/>
  </cols>
  <sheetData>
    <row r="1" spans="1:26" ht="15.75" customHeight="1" x14ac:dyDescent="0.3">
      <c r="A1" s="132" t="s">
        <v>170</v>
      </c>
    </row>
    <row r="2" spans="1:26" ht="15.75" customHeight="1" x14ac:dyDescent="0.3">
      <c r="A2" s="138" t="str">
        <f>('#1461 Inlet Grove Comm HS '!A2)</f>
        <v>Federal Grant Allocations/Reimbursements as of: 08/30/2024</v>
      </c>
      <c r="B2" s="193"/>
      <c r="N2" s="139"/>
      <c r="O2" s="139"/>
      <c r="Q2" s="140"/>
      <c r="R2" s="140"/>
      <c r="S2" s="140"/>
      <c r="T2" s="140"/>
    </row>
    <row r="3" spans="1:26" ht="15.75" customHeight="1" x14ac:dyDescent="0.3">
      <c r="A3" s="141" t="s">
        <v>45</v>
      </c>
      <c r="B3" s="132"/>
      <c r="D3" s="132"/>
      <c r="E3" s="132"/>
      <c r="F3" s="131"/>
      <c r="Q3" s="140"/>
      <c r="R3" s="140"/>
      <c r="S3" s="140"/>
      <c r="T3" s="140"/>
      <c r="U3" s="136"/>
      <c r="V3" s="142"/>
    </row>
    <row r="4" spans="1:26" ht="15.75" customHeight="1" x14ac:dyDescent="0.3">
      <c r="A4" s="132" t="s">
        <v>141</v>
      </c>
      <c r="N4" s="244"/>
      <c r="O4" s="244"/>
      <c r="P4" s="244"/>
      <c r="Q4" s="145"/>
      <c r="R4" s="140"/>
      <c r="S4" s="140"/>
      <c r="T4" s="145"/>
      <c r="U4" s="577" t="s">
        <v>291</v>
      </c>
      <c r="V4" s="577"/>
      <c r="W4" s="577"/>
      <c r="X4" s="147"/>
      <c r="Y4" s="146"/>
    </row>
    <row r="5" spans="1:26" ht="15" thickBot="1" x14ac:dyDescent="0.35">
      <c r="A5" s="137"/>
      <c r="H5" s="147"/>
      <c r="I5" s="147"/>
      <c r="N5" s="244"/>
      <c r="O5" s="244"/>
      <c r="P5" s="244"/>
      <c r="Q5" s="145"/>
      <c r="R5" s="148"/>
      <c r="S5" s="148"/>
      <c r="T5" s="145"/>
      <c r="U5" s="578"/>
      <c r="V5" s="578"/>
      <c r="W5" s="578"/>
      <c r="X5" s="145"/>
      <c r="Y5" s="149"/>
    </row>
    <row r="6" spans="1:26"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367" t="s">
        <v>213</v>
      </c>
      <c r="Y6" s="157" t="str">
        <f>'#1461 Inlet Grove Comm HS '!X6</f>
        <v>Available Budget as of 08/30/24</v>
      </c>
      <c r="Z6" s="238"/>
    </row>
    <row r="7" spans="1:26" ht="15.75" customHeight="1" x14ac:dyDescent="0.3">
      <c r="A7" s="137">
        <v>4221</v>
      </c>
      <c r="B7" s="143" t="s">
        <v>276</v>
      </c>
      <c r="C7" s="393" t="s">
        <v>211</v>
      </c>
      <c r="D7" s="160" t="s">
        <v>228</v>
      </c>
      <c r="E7" s="160" t="s">
        <v>271</v>
      </c>
      <c r="F7" s="158" t="s">
        <v>277</v>
      </c>
      <c r="G7" s="143" t="s">
        <v>6</v>
      </c>
      <c r="H7" s="289">
        <v>1.8800000000000001E-2</v>
      </c>
      <c r="I7" s="289">
        <v>0.161</v>
      </c>
      <c r="J7" s="161">
        <v>45504</v>
      </c>
      <c r="K7" s="161">
        <v>45519</v>
      </c>
      <c r="L7" s="161">
        <v>45108</v>
      </c>
      <c r="M7" s="158" t="s">
        <v>272</v>
      </c>
      <c r="N7" s="491">
        <v>47500</v>
      </c>
      <c r="O7" s="344"/>
      <c r="P7" s="345">
        <f t="shared" ref="P7:P13" si="0">N7+O7</f>
        <v>47500</v>
      </c>
      <c r="Q7" s="130"/>
      <c r="R7" s="491">
        <v>0</v>
      </c>
      <c r="S7" s="349">
        <f t="shared" ref="S7:S13" si="1">P7-R7</f>
        <v>47500</v>
      </c>
      <c r="T7" s="133"/>
      <c r="U7" s="462">
        <v>33433.97</v>
      </c>
      <c r="V7" s="350">
        <v>0</v>
      </c>
      <c r="W7" s="350">
        <f t="shared" ref="W7:W13" si="2">U7+V7</f>
        <v>33433.97</v>
      </c>
      <c r="X7" s="418">
        <v>0</v>
      </c>
      <c r="Y7" s="391">
        <f t="shared" ref="Y7:Y13" si="3">S7-W7</f>
        <v>14066.029999999999</v>
      </c>
    </row>
    <row r="8" spans="1:26" ht="15.7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357">
        <v>31524.12</v>
      </c>
      <c r="O8" s="344"/>
      <c r="P8" s="345">
        <f t="shared" si="0"/>
        <v>31524.12</v>
      </c>
      <c r="Q8" s="481"/>
      <c r="R8" s="343"/>
      <c r="S8" s="349">
        <f t="shared" si="1"/>
        <v>31524.12</v>
      </c>
      <c r="T8" s="133"/>
      <c r="U8" s="343"/>
      <c r="V8" s="350"/>
      <c r="W8" s="350">
        <f t="shared" si="2"/>
        <v>0</v>
      </c>
      <c r="X8" s="418"/>
      <c r="Y8" s="391">
        <f t="shared" si="3"/>
        <v>31524.12</v>
      </c>
    </row>
    <row r="9" spans="1:26" ht="15.75" customHeight="1" x14ac:dyDescent="0.3">
      <c r="A9" s="137">
        <v>4452</v>
      </c>
      <c r="B9" s="135" t="s">
        <v>246</v>
      </c>
      <c r="C9" s="472" t="s">
        <v>174</v>
      </c>
      <c r="D9" s="137" t="s">
        <v>175</v>
      </c>
      <c r="E9" s="137" t="s">
        <v>230</v>
      </c>
      <c r="F9" s="137" t="s">
        <v>231</v>
      </c>
      <c r="G9" s="135" t="s">
        <v>6</v>
      </c>
      <c r="H9" s="289">
        <v>0.05</v>
      </c>
      <c r="I9" s="289">
        <v>0.161</v>
      </c>
      <c r="J9" s="166">
        <v>45565</v>
      </c>
      <c r="K9" s="166">
        <v>45565</v>
      </c>
      <c r="L9" s="166">
        <v>44279</v>
      </c>
      <c r="M9" s="137" t="s">
        <v>177</v>
      </c>
      <c r="N9" s="357">
        <v>26171.51</v>
      </c>
      <c r="O9" s="344">
        <v>4.0999999999999996</v>
      </c>
      <c r="P9" s="345">
        <f>N9+O9</f>
        <v>26175.609999999997</v>
      </c>
      <c r="Q9" s="130"/>
      <c r="R9" s="343">
        <v>25548.22</v>
      </c>
      <c r="S9" s="349">
        <f>P9-R9</f>
        <v>627.38999999999578</v>
      </c>
      <c r="T9" s="133"/>
      <c r="U9" s="343"/>
      <c r="V9" s="350"/>
      <c r="W9" s="350">
        <f t="shared" si="2"/>
        <v>0</v>
      </c>
      <c r="X9" s="418"/>
      <c r="Y9" s="391">
        <f t="shared" si="3"/>
        <v>627.38999999999578</v>
      </c>
    </row>
    <row r="10" spans="1:26" ht="15.75" customHeight="1" x14ac:dyDescent="0.3">
      <c r="A10" s="137">
        <v>4454</v>
      </c>
      <c r="B10" s="135" t="s">
        <v>247</v>
      </c>
      <c r="C10" s="472" t="s">
        <v>174</v>
      </c>
      <c r="D10" s="137" t="s">
        <v>175</v>
      </c>
      <c r="E10" s="137" t="s">
        <v>232</v>
      </c>
      <c r="F10" s="137" t="s">
        <v>245</v>
      </c>
      <c r="G10" s="135" t="s">
        <v>6</v>
      </c>
      <c r="H10" s="289">
        <v>0.05</v>
      </c>
      <c r="I10" s="289">
        <v>0.161</v>
      </c>
      <c r="J10" s="166">
        <v>45565</v>
      </c>
      <c r="K10" s="166">
        <v>45565</v>
      </c>
      <c r="L10" s="166">
        <v>44279</v>
      </c>
      <c r="M10" s="137" t="s">
        <v>209</v>
      </c>
      <c r="N10" s="357">
        <v>1462.24</v>
      </c>
      <c r="O10" s="344">
        <v>26.94</v>
      </c>
      <c r="P10" s="345">
        <f t="shared" si="0"/>
        <v>1489.18</v>
      </c>
      <c r="Q10" s="130"/>
      <c r="R10" s="343">
        <v>1489.18</v>
      </c>
      <c r="S10" s="349">
        <f t="shared" si="1"/>
        <v>0</v>
      </c>
      <c r="T10" s="133"/>
      <c r="U10" s="343"/>
      <c r="V10" s="350"/>
      <c r="W10" s="350">
        <f t="shared" si="2"/>
        <v>0</v>
      </c>
      <c r="X10" s="418"/>
      <c r="Y10" s="391">
        <f t="shared" si="3"/>
        <v>0</v>
      </c>
    </row>
    <row r="11" spans="1:26" ht="15.75" customHeight="1" x14ac:dyDescent="0.3">
      <c r="A11" s="137">
        <v>4457</v>
      </c>
      <c r="B11" s="135" t="s">
        <v>267</v>
      </c>
      <c r="C11" s="472" t="s">
        <v>174</v>
      </c>
      <c r="D11" s="137" t="s">
        <v>175</v>
      </c>
      <c r="E11" s="137" t="s">
        <v>234</v>
      </c>
      <c r="F11" s="137" t="s">
        <v>233</v>
      </c>
      <c r="G11" s="135" t="s">
        <v>6</v>
      </c>
      <c r="H11" s="289">
        <v>0.05</v>
      </c>
      <c r="I11" s="289">
        <v>0.161</v>
      </c>
      <c r="J11" s="166">
        <v>45565</v>
      </c>
      <c r="K11" s="166">
        <v>45565</v>
      </c>
      <c r="L11" s="166">
        <v>44279</v>
      </c>
      <c r="M11" s="137" t="s">
        <v>235</v>
      </c>
      <c r="N11" s="357">
        <v>695.98</v>
      </c>
      <c r="O11" s="344"/>
      <c r="P11" s="345">
        <f t="shared" si="0"/>
        <v>695.98</v>
      </c>
      <c r="Q11" s="130"/>
      <c r="R11" s="343"/>
      <c r="S11" s="349">
        <f t="shared" si="1"/>
        <v>695.98</v>
      </c>
      <c r="T11" s="133"/>
      <c r="U11" s="343"/>
      <c r="V11" s="350"/>
      <c r="W11" s="350">
        <f t="shared" si="2"/>
        <v>0</v>
      </c>
      <c r="X11" s="418"/>
      <c r="Y11" s="391">
        <f t="shared" si="3"/>
        <v>695.98</v>
      </c>
    </row>
    <row r="12" spans="1:26" ht="15.75" customHeight="1" x14ac:dyDescent="0.3">
      <c r="A12" s="137">
        <v>4462</v>
      </c>
      <c r="B12" s="135" t="s">
        <v>250</v>
      </c>
      <c r="C12" s="472" t="s">
        <v>174</v>
      </c>
      <c r="D12" s="137" t="s">
        <v>175</v>
      </c>
      <c r="E12" s="137" t="s">
        <v>239</v>
      </c>
      <c r="F12" s="137" t="s">
        <v>240</v>
      </c>
      <c r="G12" s="135" t="s">
        <v>6</v>
      </c>
      <c r="H12" s="289">
        <v>0.05</v>
      </c>
      <c r="I12" s="289">
        <v>0.161</v>
      </c>
      <c r="J12" s="166">
        <v>45565</v>
      </c>
      <c r="K12" s="166">
        <v>45565</v>
      </c>
      <c r="L12" s="166">
        <v>44279</v>
      </c>
      <c r="M12" s="137" t="s">
        <v>241</v>
      </c>
      <c r="N12" s="357">
        <v>1152.69</v>
      </c>
      <c r="O12" s="344"/>
      <c r="P12" s="345">
        <f t="shared" si="0"/>
        <v>1152.69</v>
      </c>
      <c r="Q12" s="130"/>
      <c r="R12" s="343">
        <v>1152.69</v>
      </c>
      <c r="S12" s="349">
        <f t="shared" si="1"/>
        <v>0</v>
      </c>
      <c r="T12" s="133"/>
      <c r="U12" s="343"/>
      <c r="V12" s="350"/>
      <c r="W12" s="350">
        <f t="shared" si="2"/>
        <v>0</v>
      </c>
      <c r="X12" s="418"/>
      <c r="Y12" s="391">
        <f t="shared" si="3"/>
        <v>0</v>
      </c>
    </row>
    <row r="13" spans="1:26" ht="15.75" customHeight="1" x14ac:dyDescent="0.3">
      <c r="A13" s="137">
        <v>4463</v>
      </c>
      <c r="B13" s="135" t="s">
        <v>251</v>
      </c>
      <c r="C13" s="472" t="s">
        <v>174</v>
      </c>
      <c r="D13" s="137" t="s">
        <v>175</v>
      </c>
      <c r="E13" s="137" t="s">
        <v>242</v>
      </c>
      <c r="F13" s="137" t="s">
        <v>243</v>
      </c>
      <c r="G13" s="135" t="s">
        <v>6</v>
      </c>
      <c r="H13" s="289">
        <v>0.05</v>
      </c>
      <c r="I13" s="289">
        <v>0.161</v>
      </c>
      <c r="J13" s="166">
        <v>45565</v>
      </c>
      <c r="K13" s="166">
        <v>45565</v>
      </c>
      <c r="L13" s="166">
        <v>44279</v>
      </c>
      <c r="M13" s="137" t="s">
        <v>244</v>
      </c>
      <c r="N13" s="357">
        <v>3887.24</v>
      </c>
      <c r="O13" s="344"/>
      <c r="P13" s="345">
        <f t="shared" si="0"/>
        <v>3887.24</v>
      </c>
      <c r="Q13" s="130"/>
      <c r="R13" s="343">
        <v>3887.24</v>
      </c>
      <c r="S13" s="349">
        <f t="shared" si="1"/>
        <v>0</v>
      </c>
      <c r="T13" s="133"/>
      <c r="U13" s="343"/>
      <c r="V13" s="350"/>
      <c r="W13" s="350">
        <f t="shared" si="2"/>
        <v>0</v>
      </c>
      <c r="X13" s="418"/>
      <c r="Y13" s="391">
        <f t="shared" si="3"/>
        <v>0</v>
      </c>
    </row>
    <row r="14" spans="1:26" ht="15.75" customHeight="1" thickBot="1" x14ac:dyDescent="0.35">
      <c r="C14" s="178"/>
      <c r="D14" s="178"/>
      <c r="E14" s="178"/>
      <c r="J14" s="192"/>
      <c r="K14" s="192"/>
      <c r="L14" s="192"/>
      <c r="M14" s="218" t="s">
        <v>37</v>
      </c>
      <c r="N14" s="346">
        <f>SUM(N7:N13)</f>
        <v>112393.78</v>
      </c>
      <c r="O14" s="347">
        <f>SUM(O7:O13)</f>
        <v>31.04</v>
      </c>
      <c r="P14" s="348">
        <f>SUM(P7:P13)</f>
        <v>112424.81999999999</v>
      </c>
      <c r="Q14" s="130"/>
      <c r="R14" s="346">
        <f>SUM(R7:R13)</f>
        <v>32077.33</v>
      </c>
      <c r="S14" s="348">
        <f>SUM(S7:S13)</f>
        <v>80347.489999999991</v>
      </c>
      <c r="T14" s="130"/>
      <c r="U14" s="346">
        <f>SUM(U7:U13)</f>
        <v>33433.97</v>
      </c>
      <c r="V14" s="347">
        <f>SUM(V7:V13)</f>
        <v>0</v>
      </c>
      <c r="W14" s="347">
        <f>SUM(W7:W13)</f>
        <v>33433.97</v>
      </c>
      <c r="X14" s="421">
        <f>SUM(X7:X13)</f>
        <v>0</v>
      </c>
      <c r="Y14" s="424">
        <f>SUM(Y7:Y13)</f>
        <v>46913.52</v>
      </c>
    </row>
    <row r="15" spans="1:26" ht="15.75" customHeight="1" thickTop="1" x14ac:dyDescent="0.3">
      <c r="C15" s="178"/>
      <c r="D15" s="178"/>
      <c r="E15" s="178"/>
      <c r="J15" s="192"/>
      <c r="K15" s="192"/>
      <c r="L15" s="192"/>
      <c r="M15" s="218"/>
      <c r="N15" s="168"/>
      <c r="O15" s="168"/>
      <c r="P15" s="168"/>
      <c r="R15" s="162"/>
      <c r="S15" s="162"/>
      <c r="T15" s="162"/>
      <c r="U15" s="162"/>
      <c r="V15" s="162"/>
      <c r="W15" s="162"/>
      <c r="X15" s="162"/>
      <c r="Y15" s="162"/>
    </row>
    <row r="16" spans="1:26" ht="15.75" customHeight="1" x14ac:dyDescent="0.3">
      <c r="C16" s="178"/>
      <c r="D16" s="178"/>
      <c r="E16" s="178"/>
      <c r="R16" s="167"/>
      <c r="S16" s="162"/>
      <c r="T16" s="167"/>
      <c r="U16" s="167"/>
      <c r="V16" s="167"/>
      <c r="W16" s="167"/>
      <c r="X16" s="167"/>
      <c r="Y16" s="162"/>
    </row>
    <row r="17" spans="2:25" ht="15.75" customHeight="1" x14ac:dyDescent="0.3">
      <c r="B17" s="132" t="s">
        <v>109</v>
      </c>
      <c r="C17" s="178"/>
      <c r="D17" s="178"/>
      <c r="E17" s="178"/>
      <c r="R17" s="167"/>
      <c r="S17" s="167"/>
      <c r="T17" s="167"/>
      <c r="U17" s="167"/>
      <c r="V17" s="167"/>
      <c r="W17" s="167"/>
      <c r="X17" s="167"/>
      <c r="Y17" s="162"/>
    </row>
    <row r="18" spans="2:25" ht="15.75" customHeight="1" x14ac:dyDescent="0.3">
      <c r="B18" s="582" t="s">
        <v>216</v>
      </c>
      <c r="C18" s="582"/>
      <c r="D18" s="582"/>
      <c r="E18" s="582"/>
      <c r="F18" s="582"/>
      <c r="G18" s="582"/>
      <c r="H18" s="174"/>
      <c r="I18" s="174"/>
      <c r="J18" s="173"/>
      <c r="M18" s="218"/>
      <c r="N18" s="168"/>
      <c r="O18" s="168"/>
      <c r="P18" s="168"/>
      <c r="R18" s="140"/>
      <c r="S18" s="140"/>
      <c r="T18" s="140"/>
      <c r="U18" s="140"/>
      <c r="V18" s="140"/>
      <c r="W18" s="140"/>
      <c r="X18" s="140"/>
      <c r="Y18" s="140"/>
    </row>
    <row r="19" spans="2:25" ht="15.75" customHeight="1" x14ac:dyDescent="0.3">
      <c r="C19" s="178"/>
      <c r="D19" s="178"/>
      <c r="E19" s="178"/>
      <c r="M19" s="218" t="s">
        <v>89</v>
      </c>
      <c r="N19" s="168"/>
      <c r="O19" s="168"/>
      <c r="P19" s="168"/>
      <c r="Q19" s="140"/>
      <c r="R19" s="167"/>
      <c r="S19" s="167"/>
      <c r="T19" s="167"/>
      <c r="U19" s="167"/>
      <c r="V19" s="167"/>
      <c r="W19" s="167"/>
      <c r="X19" s="167"/>
      <c r="Y19" s="167"/>
    </row>
    <row r="20" spans="2:25" ht="15.75" customHeight="1" x14ac:dyDescent="0.3">
      <c r="B20" s="582" t="s">
        <v>113</v>
      </c>
      <c r="C20" s="582"/>
      <c r="D20" s="582"/>
      <c r="E20" s="582"/>
      <c r="F20" s="582"/>
      <c r="G20" s="582"/>
      <c r="H20" s="174"/>
      <c r="I20" s="174"/>
      <c r="J20" s="173"/>
      <c r="M20" s="218"/>
      <c r="N20" s="168"/>
      <c r="O20" s="168"/>
      <c r="P20" s="168"/>
      <c r="Q20" s="140"/>
      <c r="R20" s="167"/>
      <c r="S20" s="167"/>
      <c r="T20" s="167"/>
      <c r="U20" s="167"/>
      <c r="V20" s="167"/>
      <c r="W20" s="167"/>
      <c r="X20" s="167"/>
      <c r="Y20" s="167"/>
    </row>
    <row r="21" spans="2:25" ht="15.75" customHeight="1" x14ac:dyDescent="0.3">
      <c r="B21" s="173"/>
      <c r="C21" s="173"/>
      <c r="D21" s="173"/>
      <c r="E21" s="173"/>
      <c r="F21" s="174"/>
      <c r="G21" s="173"/>
      <c r="H21" s="174"/>
      <c r="I21" s="174"/>
      <c r="J21" s="173"/>
      <c r="M21" s="218"/>
      <c r="N21" s="168"/>
      <c r="O21" s="168"/>
      <c r="P21" s="168"/>
      <c r="Q21" s="140"/>
      <c r="W21" s="140"/>
      <c r="X21" s="140"/>
      <c r="Y21" s="140"/>
    </row>
    <row r="22" spans="2:25" ht="15.75" customHeight="1" x14ac:dyDescent="0.3">
      <c r="B22" s="582" t="s">
        <v>134</v>
      </c>
      <c r="C22" s="582"/>
      <c r="D22" s="582"/>
      <c r="E22" s="582"/>
      <c r="F22" s="582"/>
      <c r="G22" s="582"/>
      <c r="H22" s="174"/>
      <c r="I22" s="174"/>
      <c r="J22" s="173"/>
      <c r="M22" s="218"/>
      <c r="N22" s="168"/>
      <c r="O22" s="168"/>
      <c r="P22" s="168"/>
      <c r="Q22" s="140"/>
      <c r="W22" s="140"/>
      <c r="X22" s="140"/>
      <c r="Y22" s="140"/>
    </row>
    <row r="23" spans="2:25" ht="15.75" customHeight="1" x14ac:dyDescent="0.3">
      <c r="B23" s="593" t="s">
        <v>133</v>
      </c>
      <c r="C23" s="593"/>
      <c r="D23" s="593"/>
      <c r="E23" s="593"/>
      <c r="F23" s="593"/>
      <c r="G23" s="593"/>
      <c r="H23" s="174"/>
      <c r="I23" s="174"/>
      <c r="J23" s="173"/>
      <c r="M23" s="218"/>
      <c r="N23" s="168"/>
      <c r="O23" s="168"/>
      <c r="P23" s="168"/>
      <c r="Q23" s="140"/>
      <c r="W23" s="140"/>
      <c r="X23" s="140"/>
      <c r="Y23" s="140"/>
    </row>
    <row r="24" spans="2:25" ht="15.75" customHeight="1" x14ac:dyDescent="0.3">
      <c r="B24" s="315"/>
      <c r="C24" s="315"/>
      <c r="D24" s="315"/>
      <c r="E24" s="315"/>
      <c r="F24" s="531"/>
      <c r="G24" s="315"/>
      <c r="H24" s="174"/>
      <c r="I24" s="174"/>
      <c r="J24" s="173"/>
      <c r="M24" s="218"/>
      <c r="N24" s="168"/>
      <c r="O24" s="168"/>
      <c r="P24" s="168"/>
      <c r="Q24" s="140"/>
      <c r="W24" s="140"/>
      <c r="X24" s="140"/>
      <c r="Y24" s="140"/>
    </row>
    <row r="25" spans="2:25" ht="15.75" customHeight="1" x14ac:dyDescent="0.3">
      <c r="B25" s="131" t="s">
        <v>96</v>
      </c>
      <c r="C25" s="176" t="s">
        <v>99</v>
      </c>
      <c r="D25" s="176" t="s">
        <v>100</v>
      </c>
      <c r="E25" s="176"/>
      <c r="F25" s="174"/>
      <c r="G25" s="173"/>
      <c r="H25" s="174"/>
      <c r="I25" s="174"/>
      <c r="J25" s="173"/>
      <c r="M25" s="218"/>
      <c r="N25" s="168"/>
      <c r="O25" s="168"/>
      <c r="P25" s="168"/>
      <c r="Q25" s="140"/>
      <c r="W25" s="140"/>
      <c r="X25" s="140"/>
      <c r="Y25" s="140"/>
    </row>
    <row r="26" spans="2:25" ht="15.75" customHeight="1" x14ac:dyDescent="0.3">
      <c r="B26" s="135" t="s">
        <v>97</v>
      </c>
      <c r="C26" s="178" t="s">
        <v>189</v>
      </c>
      <c r="D26" s="178" t="s">
        <v>103</v>
      </c>
      <c r="E26" s="178"/>
      <c r="F26" s="174"/>
      <c r="G26" s="173"/>
      <c r="H26" s="174"/>
      <c r="I26" s="174"/>
      <c r="J26" s="173"/>
      <c r="M26" s="218"/>
      <c r="N26" s="168"/>
      <c r="O26" s="168"/>
      <c r="P26" s="168"/>
      <c r="Q26" s="140"/>
      <c r="W26" s="140"/>
      <c r="X26" s="140"/>
      <c r="Y26" s="140"/>
    </row>
    <row r="27" spans="2:25" ht="15.75" customHeight="1" x14ac:dyDescent="0.3">
      <c r="B27" s="135" t="s">
        <v>98</v>
      </c>
      <c r="C27" s="178" t="s">
        <v>173</v>
      </c>
      <c r="D27" s="178" t="s">
        <v>190</v>
      </c>
      <c r="E27" s="178"/>
      <c r="F27" s="174"/>
      <c r="G27" s="173"/>
      <c r="H27" s="174"/>
      <c r="I27" s="174"/>
      <c r="J27" s="173"/>
      <c r="M27" s="218"/>
      <c r="N27" s="168"/>
      <c r="O27" s="168"/>
      <c r="P27" s="168"/>
      <c r="Q27" s="140"/>
      <c r="W27" s="140"/>
      <c r="X27" s="140"/>
      <c r="Y27" s="140"/>
    </row>
    <row r="28" spans="2:25" ht="15.75" customHeight="1" x14ac:dyDescent="0.3">
      <c r="B28" s="135" t="s">
        <v>205</v>
      </c>
      <c r="C28" s="178" t="s">
        <v>187</v>
      </c>
      <c r="D28" s="178" t="s">
        <v>188</v>
      </c>
      <c r="E28" s="178"/>
      <c r="M28" s="218"/>
      <c r="N28" s="168"/>
      <c r="O28" s="168"/>
      <c r="P28" s="168"/>
      <c r="Q28" s="140"/>
      <c r="W28" s="140"/>
      <c r="X28" s="140"/>
      <c r="Y28" s="140"/>
    </row>
    <row r="29" spans="2:25" ht="15.75" customHeight="1" x14ac:dyDescent="0.3">
      <c r="E29" s="178"/>
      <c r="M29" s="218"/>
      <c r="N29" s="168"/>
      <c r="O29" s="168"/>
      <c r="P29" s="168"/>
      <c r="Q29" s="140"/>
      <c r="W29" s="140"/>
      <c r="X29" s="140"/>
      <c r="Y29" s="140"/>
    </row>
    <row r="30" spans="2:25" ht="15.75" customHeight="1" x14ac:dyDescent="0.3">
      <c r="E30" s="178"/>
      <c r="M30" s="218"/>
      <c r="N30" s="168"/>
      <c r="O30" s="168"/>
      <c r="P30" s="168"/>
      <c r="Q30" s="140"/>
      <c r="W30" s="140"/>
      <c r="X30" s="140"/>
      <c r="Y30" s="140"/>
    </row>
    <row r="31" spans="2:25" ht="15.75" customHeight="1" x14ac:dyDescent="0.3">
      <c r="C31" s="178"/>
      <c r="D31" s="178"/>
      <c r="E31" s="178"/>
      <c r="M31" s="218"/>
      <c r="N31" s="168"/>
      <c r="O31" s="168"/>
      <c r="P31" s="168"/>
      <c r="Q31" s="140"/>
      <c r="W31" s="140"/>
      <c r="X31" s="140"/>
      <c r="Y31" s="140"/>
    </row>
    <row r="32" spans="2:25" ht="15.75" customHeight="1" x14ac:dyDescent="0.3">
      <c r="B32" s="581" t="s">
        <v>300</v>
      </c>
      <c r="C32" s="581"/>
      <c r="D32" s="581"/>
      <c r="E32" s="581"/>
      <c r="F32" s="581"/>
      <c r="G32" s="581"/>
      <c r="H32" s="581"/>
      <c r="I32" s="581"/>
      <c r="M32" s="218"/>
      <c r="N32" s="168"/>
      <c r="O32" s="168"/>
      <c r="P32" s="168"/>
      <c r="Q32" s="140"/>
      <c r="W32" s="140"/>
      <c r="X32" s="140"/>
      <c r="Y32" s="140"/>
    </row>
    <row r="33" spans="2:25" ht="15.75" customHeight="1" x14ac:dyDescent="0.3">
      <c r="B33" s="128"/>
      <c r="C33" s="178"/>
      <c r="D33" s="178"/>
      <c r="E33" s="178"/>
      <c r="M33" s="218"/>
      <c r="N33" s="168"/>
      <c r="O33" s="168"/>
      <c r="P33" s="168"/>
      <c r="Q33" s="140"/>
      <c r="W33" s="140"/>
      <c r="X33" s="140"/>
      <c r="Y33" s="140"/>
    </row>
    <row r="34" spans="2:25" ht="15.75" customHeight="1" x14ac:dyDescent="0.3">
      <c r="B34" s="187"/>
      <c r="C34" s="210"/>
      <c r="D34" s="210"/>
      <c r="E34" s="210"/>
      <c r="F34" s="210"/>
      <c r="G34" s="187"/>
      <c r="H34" s="210"/>
      <c r="I34" s="210"/>
      <c r="J34" s="187"/>
      <c r="K34" s="187"/>
      <c r="L34" s="187"/>
      <c r="M34" s="187"/>
      <c r="N34" s="187"/>
      <c r="O34" s="187"/>
      <c r="P34" s="187"/>
      <c r="Q34" s="187"/>
      <c r="W34" s="140"/>
      <c r="X34" s="140"/>
      <c r="Y34" s="140"/>
    </row>
    <row r="35" spans="2:25" ht="15.75" customHeight="1" x14ac:dyDescent="0.3">
      <c r="O35" s="190"/>
      <c r="P35" s="190"/>
      <c r="Q35" s="190"/>
      <c r="R35" s="180"/>
      <c r="S35" s="180"/>
      <c r="T35" s="180"/>
      <c r="U35" s="183" t="s">
        <v>217</v>
      </c>
      <c r="V35" s="183"/>
      <c r="W35" s="183"/>
      <c r="X35" s="191"/>
      <c r="Y35" s="140"/>
    </row>
    <row r="36" spans="2:25" ht="15.75" customHeight="1" x14ac:dyDescent="0.3">
      <c r="B36" s="184" t="s">
        <v>218</v>
      </c>
      <c r="C36" s="185" t="s">
        <v>1</v>
      </c>
      <c r="D36" s="185"/>
      <c r="E36" s="185"/>
      <c r="F36" s="515" t="s">
        <v>33</v>
      </c>
      <c r="G36" s="185" t="s">
        <v>34</v>
      </c>
      <c r="H36" s="185"/>
      <c r="I36" s="185"/>
      <c r="J36" s="185"/>
      <c r="K36" s="185"/>
      <c r="L36" s="185"/>
      <c r="M36" s="185" t="s">
        <v>35</v>
      </c>
      <c r="N36" s="185" t="s">
        <v>36</v>
      </c>
      <c r="O36" s="187"/>
      <c r="P36" s="187"/>
      <c r="Q36" s="187"/>
      <c r="R36" s="186"/>
      <c r="S36" s="186"/>
      <c r="T36" s="186"/>
      <c r="U36" s="187" t="s">
        <v>79</v>
      </c>
      <c r="V36" s="188"/>
      <c r="W36" s="188"/>
      <c r="X36" s="191"/>
      <c r="Y36" s="140"/>
    </row>
    <row r="37" spans="2:25" ht="15.75" customHeight="1" x14ac:dyDescent="0.3">
      <c r="B37" s="189"/>
      <c r="C37" s="145"/>
      <c r="D37" s="145"/>
      <c r="E37" s="145"/>
      <c r="F37" s="516"/>
      <c r="G37" s="145"/>
      <c r="H37" s="194"/>
      <c r="I37" s="194"/>
      <c r="J37" s="145"/>
      <c r="K37" s="145"/>
      <c r="L37" s="145"/>
      <c r="M37" s="145"/>
      <c r="N37" s="145"/>
      <c r="Y37" s="140"/>
    </row>
    <row r="38" spans="2:25" ht="15.75" customHeight="1" x14ac:dyDescent="0.3">
      <c r="B38" s="189"/>
      <c r="C38" s="145"/>
      <c r="D38" s="145"/>
      <c r="E38" s="145"/>
      <c r="F38" s="516"/>
      <c r="G38" s="145"/>
      <c r="H38" s="194"/>
      <c r="I38" s="194"/>
      <c r="J38" s="145"/>
      <c r="K38" s="145"/>
      <c r="L38" s="145"/>
      <c r="M38" s="145"/>
      <c r="N38" s="145"/>
      <c r="Y38" s="140"/>
    </row>
    <row r="39" spans="2:25" ht="15.75" customHeight="1" x14ac:dyDescent="0.3">
      <c r="B39" s="189"/>
      <c r="C39" s="145"/>
      <c r="D39" s="145"/>
      <c r="E39" s="145"/>
      <c r="F39" s="516"/>
      <c r="G39" s="145"/>
      <c r="H39" s="194"/>
      <c r="I39" s="194"/>
      <c r="J39" s="145"/>
      <c r="K39" s="145"/>
      <c r="L39" s="145"/>
      <c r="M39" s="145"/>
      <c r="N39" s="145"/>
      <c r="R39" s="136"/>
      <c r="S39" s="136"/>
      <c r="T39" s="136"/>
    </row>
    <row r="40" spans="2:25" ht="15.75" customHeight="1" x14ac:dyDescent="0.3">
      <c r="B40" s="189"/>
      <c r="C40" s="465"/>
      <c r="D40" s="465"/>
      <c r="E40" s="465"/>
      <c r="F40" s="516"/>
      <c r="G40" s="465"/>
      <c r="H40" s="465"/>
      <c r="I40" s="465"/>
      <c r="J40" s="465"/>
      <c r="K40" s="465"/>
      <c r="L40" s="465"/>
      <c r="M40" s="465"/>
      <c r="N40" s="465"/>
      <c r="R40" s="136"/>
      <c r="S40" s="136"/>
      <c r="T40" s="136"/>
    </row>
    <row r="41" spans="2:25" ht="15.75" customHeight="1" x14ac:dyDescent="0.3">
      <c r="B41" s="189"/>
      <c r="C41" s="465"/>
      <c r="D41" s="465"/>
      <c r="E41" s="465"/>
      <c r="F41" s="516"/>
      <c r="G41" s="465"/>
      <c r="H41" s="465"/>
      <c r="I41" s="465"/>
      <c r="J41" s="465"/>
      <c r="K41" s="465"/>
      <c r="L41" s="465"/>
      <c r="M41" s="465"/>
      <c r="N41" s="465"/>
      <c r="R41" s="136"/>
      <c r="S41" s="136"/>
      <c r="T41" s="136"/>
    </row>
    <row r="42" spans="2:25" ht="15.75" customHeight="1" x14ac:dyDescent="0.3">
      <c r="B42" s="189"/>
      <c r="C42" s="465"/>
      <c r="D42" s="465"/>
      <c r="E42" s="465"/>
      <c r="F42" s="516"/>
      <c r="G42" s="465"/>
      <c r="H42" s="465"/>
      <c r="I42" s="465"/>
      <c r="J42" s="465"/>
      <c r="K42" s="465"/>
      <c r="L42" s="465"/>
      <c r="M42" s="465"/>
      <c r="N42" s="465"/>
      <c r="R42" s="136"/>
      <c r="S42" s="136"/>
      <c r="T42" s="136"/>
    </row>
    <row r="43" spans="2:25" ht="15.75" customHeight="1" x14ac:dyDescent="0.3">
      <c r="B43" s="189"/>
      <c r="C43" s="465"/>
      <c r="D43" s="465"/>
      <c r="E43" s="465"/>
      <c r="F43" s="516"/>
      <c r="G43" s="465"/>
      <c r="H43" s="465"/>
      <c r="I43" s="465"/>
      <c r="J43" s="465"/>
      <c r="K43" s="465"/>
      <c r="L43" s="465"/>
      <c r="M43" s="465"/>
      <c r="N43" s="465"/>
      <c r="R43" s="136"/>
      <c r="S43" s="136"/>
      <c r="T43" s="136"/>
    </row>
    <row r="44" spans="2:25" ht="15.75" customHeight="1" x14ac:dyDescent="0.3">
      <c r="B44" s="189"/>
      <c r="C44" s="465"/>
      <c r="D44" s="465"/>
      <c r="E44" s="465"/>
      <c r="F44" s="516"/>
      <c r="G44" s="465"/>
      <c r="H44" s="465"/>
      <c r="I44" s="465"/>
      <c r="J44" s="465"/>
      <c r="K44" s="465"/>
      <c r="L44" s="465"/>
      <c r="M44" s="465"/>
      <c r="N44" s="465"/>
      <c r="R44" s="136"/>
      <c r="S44" s="136"/>
      <c r="T44" s="136"/>
    </row>
    <row r="45" spans="2:25" ht="15.75" customHeight="1" x14ac:dyDescent="0.3">
      <c r="B45" s="189"/>
      <c r="C45" s="465"/>
      <c r="D45" s="465"/>
      <c r="E45" s="465"/>
      <c r="F45" s="516"/>
      <c r="G45" s="465"/>
      <c r="H45" s="465"/>
      <c r="I45" s="465"/>
      <c r="J45" s="465"/>
      <c r="K45" s="465"/>
      <c r="L45" s="465"/>
      <c r="M45" s="465"/>
      <c r="N45" s="465"/>
      <c r="R45" s="136"/>
      <c r="S45" s="136"/>
      <c r="T45" s="136"/>
    </row>
    <row r="46" spans="2:25" ht="15.75" customHeight="1" x14ac:dyDescent="0.3">
      <c r="B46" s="189"/>
      <c r="C46" s="465"/>
      <c r="D46" s="465"/>
      <c r="E46" s="465"/>
      <c r="F46" s="516"/>
      <c r="G46" s="465"/>
      <c r="H46" s="465"/>
      <c r="I46" s="465"/>
      <c r="J46" s="465"/>
      <c r="K46" s="465"/>
      <c r="L46" s="465"/>
      <c r="M46" s="465"/>
      <c r="N46" s="465"/>
      <c r="R46" s="136"/>
      <c r="S46" s="136"/>
      <c r="T46" s="136"/>
    </row>
    <row r="47" spans="2:25" ht="15.75" customHeight="1" x14ac:dyDescent="0.3">
      <c r="B47" s="189"/>
      <c r="C47" s="145"/>
      <c r="D47" s="145"/>
      <c r="E47" s="145"/>
      <c r="F47" s="516"/>
      <c r="G47" s="145"/>
      <c r="H47" s="194"/>
      <c r="I47" s="194"/>
      <c r="J47" s="145"/>
      <c r="K47" s="145"/>
      <c r="L47" s="145"/>
      <c r="M47" s="145"/>
      <c r="N47" s="145"/>
      <c r="P47" s="143"/>
      <c r="Q47" s="143"/>
      <c r="R47" s="143"/>
      <c r="S47" s="143"/>
      <c r="T47" s="143"/>
      <c r="U47" s="143"/>
      <c r="V47" s="143"/>
      <c r="W47" s="143"/>
      <c r="X47" s="143"/>
    </row>
    <row r="48" spans="2:25" ht="15.75" customHeight="1" x14ac:dyDescent="0.3">
      <c r="B48" s="189"/>
      <c r="C48" s="145"/>
      <c r="D48" s="145"/>
      <c r="E48" s="145"/>
      <c r="F48" s="516"/>
      <c r="G48" s="145"/>
      <c r="H48" s="194"/>
      <c r="I48" s="194"/>
      <c r="J48" s="145"/>
      <c r="K48" s="145"/>
      <c r="L48" s="145"/>
      <c r="M48" s="145"/>
      <c r="N48" s="145"/>
      <c r="P48" s="143"/>
      <c r="Q48" s="143"/>
      <c r="R48" s="143"/>
      <c r="S48" s="143"/>
      <c r="T48" s="143"/>
      <c r="U48" s="143"/>
      <c r="V48" s="143"/>
      <c r="W48" s="143"/>
      <c r="X48" s="143"/>
    </row>
    <row r="49" spans="16:24" ht="15.75" customHeight="1" x14ac:dyDescent="0.3">
      <c r="P49" s="143"/>
      <c r="Q49" s="143"/>
      <c r="R49" s="143"/>
      <c r="S49" s="143"/>
      <c r="T49" s="143"/>
      <c r="U49" s="143"/>
      <c r="X49" s="163"/>
    </row>
    <row r="50" spans="16:24" ht="15.75" customHeight="1" x14ac:dyDescent="0.3">
      <c r="P50" s="143"/>
      <c r="Q50" s="143"/>
      <c r="R50" s="143"/>
      <c r="S50" s="143"/>
      <c r="T50" s="143"/>
      <c r="U50" s="143"/>
      <c r="V50" s="143"/>
      <c r="W50" s="143"/>
      <c r="X50" s="143"/>
    </row>
    <row r="51" spans="16:24" ht="15.75" customHeight="1" x14ac:dyDescent="0.3"/>
    <row r="52" spans="16:24" ht="15.75" customHeight="1" x14ac:dyDescent="0.3">
      <c r="V52" s="143" t="s">
        <v>202</v>
      </c>
      <c r="W52" s="163">
        <f>W14</f>
        <v>33433.97</v>
      </c>
    </row>
    <row r="53" spans="16:24" ht="15.75" customHeight="1" x14ac:dyDescent="0.3"/>
    <row r="54" spans="16:24" ht="15.75" customHeight="1" x14ac:dyDescent="0.3"/>
    <row r="55" spans="16:24" ht="15.75" customHeight="1" x14ac:dyDescent="0.3"/>
    <row r="56" spans="16:24" ht="15.75" customHeight="1" x14ac:dyDescent="0.3"/>
    <row r="57" spans="16:24" ht="15.75" customHeight="1" x14ac:dyDescent="0.3"/>
    <row r="58" spans="16:24" ht="15.75" customHeight="1" x14ac:dyDescent="0.3"/>
    <row r="59" spans="16:24" ht="15.75" customHeight="1" x14ac:dyDescent="0.3"/>
    <row r="60" spans="16:24" ht="15.75" customHeight="1" x14ac:dyDescent="0.3"/>
    <row r="61" spans="16:24" ht="15.75" customHeight="1" x14ac:dyDescent="0.3"/>
    <row r="62" spans="16:24" ht="15.75" customHeight="1" x14ac:dyDescent="0.3"/>
    <row r="63" spans="16:24" ht="15.75" customHeight="1" x14ac:dyDescent="0.3"/>
    <row r="1048565" spans="19:19" x14ac:dyDescent="0.3">
      <c r="S1048565" s="316"/>
    </row>
  </sheetData>
  <mergeCells count="7">
    <mergeCell ref="U4:W4"/>
    <mergeCell ref="U5:W5"/>
    <mergeCell ref="B23:G23"/>
    <mergeCell ref="B32:I32"/>
    <mergeCell ref="B18:G18"/>
    <mergeCell ref="B20:G20"/>
    <mergeCell ref="B22:G22"/>
  </mergeCells>
  <conditionalFormatting sqref="A7 N7:P8 U7:Y13 A9:P13 R7:S13">
    <cfRule type="expression" dxfId="189" priority="8">
      <formula>MOD(ROW(),2)=0</formula>
    </cfRule>
  </conditionalFormatting>
  <conditionalFormatting sqref="B7:M7">
    <cfRule type="expression" dxfId="188" priority="5">
      <formula>MOD(ROW(),2)=0</formula>
    </cfRule>
  </conditionalFormatting>
  <conditionalFormatting sqref="A8">
    <cfRule type="expression" dxfId="187" priority="4">
      <formula>MOD(ROW(),2)=0</formula>
    </cfRule>
  </conditionalFormatting>
  <conditionalFormatting sqref="B8:E8 J8:M8 G8">
    <cfRule type="expression" dxfId="186" priority="3">
      <formula>MOD(ROW(),2)=0</formula>
    </cfRule>
  </conditionalFormatting>
  <conditionalFormatting sqref="H8:I8">
    <cfRule type="expression" dxfId="185" priority="2">
      <formula>MOD(ROW(),2)=0</formula>
    </cfRule>
  </conditionalFormatting>
  <conditionalFormatting sqref="F8">
    <cfRule type="expression" dxfId="184" priority="1">
      <formula>MOD(ROW(),2)=0</formula>
    </cfRule>
  </conditionalFormatting>
  <hyperlinks>
    <hyperlink ref="B23" r:id="rId1" xr:uid="{00000000-0004-0000-0400-000000000000}"/>
  </hyperlinks>
  <printOptions horizontalCentered="1" gridLines="1"/>
  <pageMargins left="0" right="0" top="0.75" bottom="0.75" header="0.3" footer="0.3"/>
  <pageSetup scale="52"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F62"/>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U16" sqref="U16"/>
    </sheetView>
  </sheetViews>
  <sheetFormatPr defaultColWidth="9.109375" defaultRowHeight="14.4" x14ac:dyDescent="0.3"/>
  <cols>
    <col min="1" max="1" width="7.88671875" style="135" customWidth="1"/>
    <col min="2" max="2" width="59.5546875" style="135" customWidth="1"/>
    <col min="3" max="3" width="43.44140625" style="135" bestFit="1" customWidth="1"/>
    <col min="4" max="4" width="15.33203125" style="135" customWidth="1"/>
    <col min="5" max="5" width="7.6640625" style="135" bestFit="1" customWidth="1"/>
    <col min="6" max="6" width="16.88671875" style="135" bestFit="1" customWidth="1"/>
    <col min="7" max="7" width="23" style="135" bestFit="1" customWidth="1"/>
    <col min="8" max="8" width="11.109375" style="137" customWidth="1"/>
    <col min="9" max="9" width="13" style="137" customWidth="1"/>
    <col min="10" max="10" width="14.88671875" style="135" customWidth="1"/>
    <col min="11" max="11" width="16.5546875" style="135" customWidth="1"/>
    <col min="12" max="12" width="10.44140625" style="135" customWidth="1"/>
    <col min="13" max="13" width="20.8867187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4.109375" style="135" bestFit="1" customWidth="1"/>
    <col min="22" max="22" width="15.33203125" style="135" bestFit="1" customWidth="1"/>
    <col min="23" max="24" width="16" style="135" customWidth="1"/>
    <col min="25" max="25" width="14.33203125" style="135" customWidth="1"/>
    <col min="26" max="26" width="11.109375" style="130" bestFit="1" customWidth="1"/>
    <col min="27" max="27" width="9.109375" style="135"/>
    <col min="28" max="28" width="11.44140625" style="135" bestFit="1" customWidth="1"/>
    <col min="29" max="29" width="9.109375" style="135"/>
    <col min="30" max="30" width="10.44140625" style="135" bestFit="1" customWidth="1"/>
    <col min="31" max="16384" width="9.109375" style="135"/>
  </cols>
  <sheetData>
    <row r="1" spans="1:32" ht="15.75" customHeight="1" x14ac:dyDescent="0.3">
      <c r="A1" s="132" t="s">
        <v>11</v>
      </c>
    </row>
    <row r="2" spans="1:32" ht="15.75" customHeight="1" x14ac:dyDescent="0.3">
      <c r="A2" s="138" t="str">
        <f>('#1461 Inlet Grove Comm HS '!A2)</f>
        <v>Federal Grant Allocations/Reimbursements as of: 08/30/2024</v>
      </c>
      <c r="B2" s="193"/>
      <c r="N2" s="139"/>
      <c r="O2" s="139"/>
      <c r="Q2" s="140"/>
    </row>
    <row r="3" spans="1:32" ht="15.75" customHeight="1" x14ac:dyDescent="0.3">
      <c r="A3" s="141" t="s">
        <v>59</v>
      </c>
      <c r="B3" s="132"/>
      <c r="D3" s="132"/>
      <c r="E3" s="132"/>
      <c r="F3" s="132"/>
      <c r="Q3" s="140"/>
      <c r="R3" s="136"/>
      <c r="S3" s="142"/>
    </row>
    <row r="4" spans="1:32" ht="15.75" customHeight="1" x14ac:dyDescent="0.3">
      <c r="A4" s="132" t="s">
        <v>141</v>
      </c>
      <c r="N4" s="244"/>
      <c r="O4" s="244"/>
      <c r="P4" s="244"/>
      <c r="Q4" s="145"/>
      <c r="R4" s="244"/>
      <c r="S4" s="244"/>
      <c r="T4" s="244"/>
      <c r="U4" s="577" t="s">
        <v>291</v>
      </c>
      <c r="V4" s="577"/>
      <c r="W4" s="577"/>
      <c r="X4" s="542"/>
    </row>
    <row r="5" spans="1:32" ht="15" thickBot="1" x14ac:dyDescent="0.35">
      <c r="A5" s="137"/>
      <c r="H5" s="147"/>
      <c r="I5" s="147"/>
      <c r="N5" s="244"/>
      <c r="O5" s="244"/>
      <c r="P5" s="244"/>
      <c r="Q5" s="145"/>
      <c r="R5" s="244"/>
      <c r="S5" s="244"/>
      <c r="T5" s="244"/>
      <c r="U5" s="578"/>
      <c r="V5" s="578"/>
      <c r="W5" s="578"/>
      <c r="X5" s="543"/>
    </row>
    <row r="6" spans="1:32"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'#1461 Inlet Grove Comm HS '!X6</f>
        <v>Available Budget as of 08/30/24</v>
      </c>
    </row>
    <row r="7" spans="1:32" ht="15.75" customHeight="1" x14ac:dyDescent="0.3">
      <c r="A7" s="137">
        <v>4201</v>
      </c>
      <c r="B7" s="135" t="s">
        <v>208</v>
      </c>
      <c r="C7" s="351" t="s">
        <v>93</v>
      </c>
      <c r="D7" s="160" t="s">
        <v>270</v>
      </c>
      <c r="E7" s="178" t="s">
        <v>301</v>
      </c>
      <c r="F7" s="178" t="s">
        <v>302</v>
      </c>
      <c r="G7" s="137" t="s">
        <v>6</v>
      </c>
      <c r="H7" s="470">
        <v>1.8800000000000001E-2</v>
      </c>
      <c r="I7" s="289">
        <v>0.161</v>
      </c>
      <c r="J7" s="272">
        <v>45838</v>
      </c>
      <c r="K7" s="166">
        <v>45839</v>
      </c>
      <c r="L7" s="166">
        <v>45474</v>
      </c>
      <c r="M7" s="166" t="s">
        <v>296</v>
      </c>
      <c r="N7" s="368">
        <v>3601.5</v>
      </c>
      <c r="O7" s="369"/>
      <c r="P7" s="370">
        <f t="shared" ref="P7:P9" si="0">N7+O7</f>
        <v>3601.5</v>
      </c>
      <c r="Q7" s="130"/>
      <c r="R7" s="361"/>
      <c r="S7" s="356">
        <f t="shared" ref="S7" si="1">P7-R7</f>
        <v>3601.5</v>
      </c>
      <c r="T7" s="277"/>
      <c r="U7" s="361">
        <v>0</v>
      </c>
      <c r="V7" s="365">
        <v>0</v>
      </c>
      <c r="W7" s="362">
        <f t="shared" ref="W7" si="2">U7+V7</f>
        <v>0</v>
      </c>
      <c r="X7" s="547"/>
      <c r="Y7" s="430">
        <f>S7-W7</f>
        <v>3601.5</v>
      </c>
    </row>
    <row r="8" spans="1:32" ht="15.75" customHeight="1" x14ac:dyDescent="0.3">
      <c r="A8" s="137">
        <v>4452</v>
      </c>
      <c r="B8" s="135" t="s">
        <v>246</v>
      </c>
      <c r="C8" s="351" t="s">
        <v>174</v>
      </c>
      <c r="D8" s="178" t="s">
        <v>175</v>
      </c>
      <c r="E8" s="137" t="s">
        <v>230</v>
      </c>
      <c r="F8" s="178" t="s">
        <v>231</v>
      </c>
      <c r="G8" s="137" t="s">
        <v>6</v>
      </c>
      <c r="H8" s="470">
        <v>0.05</v>
      </c>
      <c r="I8" s="289">
        <v>0.161</v>
      </c>
      <c r="J8" s="272">
        <v>45565</v>
      </c>
      <c r="K8" s="166">
        <v>45565</v>
      </c>
      <c r="L8" s="166">
        <v>44279</v>
      </c>
      <c r="M8" s="166" t="s">
        <v>177</v>
      </c>
      <c r="N8" s="371">
        <v>12295.93</v>
      </c>
      <c r="O8" s="372">
        <v>1.93</v>
      </c>
      <c r="P8" s="373">
        <f t="shared" si="0"/>
        <v>12297.86</v>
      </c>
      <c r="Q8" s="130"/>
      <c r="R8" s="343"/>
      <c r="S8" s="345">
        <v>12297.86</v>
      </c>
      <c r="T8" s="133"/>
      <c r="U8" s="343"/>
      <c r="V8" s="350"/>
      <c r="W8" s="349"/>
      <c r="X8" s="277">
        <v>12297.86</v>
      </c>
      <c r="Y8" s="402">
        <f>S8-W8-X8</f>
        <v>0</v>
      </c>
    </row>
    <row r="9" spans="1:32" ht="15.75" customHeight="1" x14ac:dyDescent="0.3">
      <c r="A9" s="137">
        <v>4459</v>
      </c>
      <c r="B9" s="135" t="s">
        <v>192</v>
      </c>
      <c r="C9" s="351" t="s">
        <v>174</v>
      </c>
      <c r="D9" s="178" t="s">
        <v>175</v>
      </c>
      <c r="E9" s="137" t="s">
        <v>193</v>
      </c>
      <c r="F9" s="178" t="s">
        <v>176</v>
      </c>
      <c r="G9" s="137" t="s">
        <v>6</v>
      </c>
      <c r="H9" s="470">
        <v>0.05</v>
      </c>
      <c r="I9" s="289">
        <v>0.161</v>
      </c>
      <c r="J9" s="272">
        <v>45565</v>
      </c>
      <c r="K9" s="166">
        <v>45565</v>
      </c>
      <c r="L9" s="166">
        <v>44279</v>
      </c>
      <c r="M9" s="166" t="s">
        <v>177</v>
      </c>
      <c r="N9" s="371">
        <v>49183.71</v>
      </c>
      <c r="O9" s="372">
        <v>7.71</v>
      </c>
      <c r="P9" s="373">
        <f t="shared" si="0"/>
        <v>49191.42</v>
      </c>
      <c r="Q9" s="130"/>
      <c r="R9" s="343"/>
      <c r="S9" s="345">
        <v>49191.42</v>
      </c>
      <c r="T9" s="133"/>
      <c r="U9" s="343"/>
      <c r="V9" s="350"/>
      <c r="W9" s="548"/>
      <c r="X9" s="277">
        <v>49191.42</v>
      </c>
      <c r="Y9" s="402">
        <f>S9-W9-X9</f>
        <v>0</v>
      </c>
    </row>
    <row r="10" spans="1:32" ht="15.75" customHeight="1" thickBot="1" x14ac:dyDescent="0.35">
      <c r="B10" s="140"/>
      <c r="C10" s="178"/>
      <c r="D10" s="178"/>
      <c r="E10" s="178"/>
      <c r="H10" s="289"/>
      <c r="I10" s="289"/>
      <c r="M10" s="218" t="s">
        <v>37</v>
      </c>
      <c r="N10" s="348">
        <f>SUM(N7:N9)</f>
        <v>65081.14</v>
      </c>
      <c r="O10" s="348">
        <f>SUM(O7:O9)</f>
        <v>9.64</v>
      </c>
      <c r="P10" s="348">
        <f>SUM(P7:P9)</f>
        <v>65090.78</v>
      </c>
      <c r="Q10" s="130"/>
      <c r="R10" s="346">
        <f>SUM(R7:R9)</f>
        <v>0</v>
      </c>
      <c r="S10" s="346">
        <f>SUM(S7:S9)</f>
        <v>65090.78</v>
      </c>
      <c r="T10" s="130"/>
      <c r="U10" s="346">
        <f>SUM(U7:U9)</f>
        <v>0</v>
      </c>
      <c r="V10" s="532">
        <f t="shared" ref="V10:Y10" si="3">SUM(V7:V9)</f>
        <v>0</v>
      </c>
      <c r="W10" s="532">
        <f t="shared" si="3"/>
        <v>0</v>
      </c>
      <c r="X10" s="532">
        <f t="shared" si="3"/>
        <v>61489.279999999999</v>
      </c>
      <c r="Y10" s="532">
        <f t="shared" si="3"/>
        <v>3601.5</v>
      </c>
      <c r="AF10" s="171"/>
    </row>
    <row r="11" spans="1:32" ht="15.75" customHeight="1" thickTop="1" x14ac:dyDescent="0.3">
      <c r="C11" s="178"/>
      <c r="D11" s="178"/>
      <c r="E11" s="178"/>
      <c r="H11" s="289"/>
      <c r="I11" s="289"/>
      <c r="M11" s="218"/>
      <c r="T11" s="140"/>
      <c r="U11" s="140"/>
    </row>
    <row r="12" spans="1:32" ht="15.75" customHeight="1" x14ac:dyDescent="0.3">
      <c r="B12" s="132" t="s">
        <v>109</v>
      </c>
      <c r="C12" s="178"/>
      <c r="D12" s="178"/>
      <c r="E12" s="178"/>
      <c r="M12" s="218"/>
      <c r="N12" s="168"/>
      <c r="O12" s="168"/>
      <c r="P12" s="168"/>
      <c r="R12" s="168"/>
      <c r="S12" s="168"/>
      <c r="T12" s="167"/>
      <c r="U12" s="140"/>
      <c r="V12" s="140"/>
    </row>
    <row r="13" spans="1:32" ht="15.75" customHeight="1" x14ac:dyDescent="0.3">
      <c r="B13" s="582" t="s">
        <v>216</v>
      </c>
      <c r="C13" s="582"/>
      <c r="D13" s="582"/>
      <c r="E13" s="582"/>
      <c r="F13" s="582"/>
      <c r="G13" s="582"/>
      <c r="H13" s="174"/>
      <c r="I13" s="174"/>
      <c r="J13" s="173"/>
      <c r="M13" s="218"/>
      <c r="N13" s="168"/>
      <c r="O13" s="168"/>
      <c r="P13" s="168"/>
      <c r="R13" s="168"/>
      <c r="S13" s="168"/>
      <c r="T13" s="167"/>
      <c r="U13" s="140"/>
      <c r="V13" s="140"/>
    </row>
    <row r="14" spans="1:32" ht="15.75" customHeight="1" x14ac:dyDescent="0.3">
      <c r="C14" s="178"/>
      <c r="D14" s="178"/>
      <c r="E14" s="178"/>
      <c r="M14" s="218"/>
      <c r="N14" s="168"/>
      <c r="O14" s="168"/>
      <c r="P14" s="168"/>
      <c r="R14" s="168"/>
      <c r="S14" s="168"/>
      <c r="T14" s="167"/>
      <c r="U14" s="140"/>
      <c r="V14" s="140"/>
    </row>
    <row r="15" spans="1:32" ht="15.75" customHeight="1" x14ac:dyDescent="0.3">
      <c r="B15" s="582" t="s">
        <v>113</v>
      </c>
      <c r="C15" s="582"/>
      <c r="D15" s="582"/>
      <c r="E15" s="582"/>
      <c r="F15" s="582"/>
      <c r="G15" s="582"/>
      <c r="H15" s="174"/>
      <c r="I15" s="174"/>
      <c r="J15" s="173"/>
      <c r="M15" s="218"/>
      <c r="N15" s="168"/>
      <c r="O15" s="168"/>
      <c r="P15" s="168"/>
      <c r="R15" s="168"/>
      <c r="S15" s="168"/>
      <c r="T15" s="167"/>
      <c r="U15" s="140"/>
      <c r="V15" s="140"/>
    </row>
    <row r="16" spans="1:32" ht="15.75" customHeight="1" x14ac:dyDescent="0.3">
      <c r="B16" s="173"/>
      <c r="C16" s="173"/>
      <c r="D16" s="173"/>
      <c r="E16" s="173"/>
      <c r="F16" s="173"/>
      <c r="G16" s="173"/>
      <c r="H16" s="174"/>
      <c r="I16" s="174"/>
      <c r="J16" s="173"/>
      <c r="M16" s="218"/>
      <c r="N16" s="168"/>
      <c r="O16" s="168"/>
      <c r="P16" s="168"/>
      <c r="R16" s="168"/>
      <c r="S16" s="168"/>
      <c r="T16" s="167"/>
      <c r="U16" s="140"/>
      <c r="V16" s="140"/>
    </row>
    <row r="17" spans="2:22" ht="15.75" customHeight="1" x14ac:dyDescent="0.3">
      <c r="B17" s="582" t="s">
        <v>134</v>
      </c>
      <c r="C17" s="582"/>
      <c r="D17" s="582"/>
      <c r="E17" s="582"/>
      <c r="F17" s="582"/>
      <c r="G17" s="582"/>
      <c r="H17" s="174"/>
      <c r="I17" s="174"/>
      <c r="J17" s="173"/>
      <c r="M17" s="218"/>
      <c r="N17" s="168"/>
      <c r="O17" s="168"/>
      <c r="P17" s="168"/>
      <c r="R17" s="168"/>
      <c r="S17" s="168"/>
      <c r="T17" s="167"/>
      <c r="U17" s="140"/>
      <c r="V17" s="140"/>
    </row>
    <row r="18" spans="2:22" ht="15.75" customHeight="1" x14ac:dyDescent="0.3">
      <c r="B18" s="593" t="s">
        <v>133</v>
      </c>
      <c r="C18" s="582"/>
      <c r="D18" s="582"/>
      <c r="E18" s="582"/>
      <c r="F18" s="582"/>
      <c r="G18" s="582"/>
      <c r="H18" s="174"/>
      <c r="I18" s="174"/>
      <c r="J18" s="173"/>
      <c r="M18" s="218"/>
      <c r="N18" s="168"/>
      <c r="O18" s="168"/>
      <c r="P18" s="168"/>
      <c r="R18" s="168"/>
      <c r="S18" s="168"/>
      <c r="T18" s="167"/>
      <c r="U18" s="140"/>
      <c r="V18" s="140"/>
    </row>
    <row r="19" spans="2:22" ht="15.75" customHeight="1" x14ac:dyDescent="0.3">
      <c r="B19" s="173"/>
      <c r="C19" s="173"/>
      <c r="D19" s="173"/>
      <c r="E19" s="173"/>
      <c r="F19" s="173"/>
      <c r="G19" s="173"/>
      <c r="H19" s="174"/>
      <c r="I19" s="174"/>
      <c r="J19" s="173"/>
      <c r="M19" s="218"/>
      <c r="N19" s="168"/>
      <c r="O19" s="168"/>
      <c r="P19" s="168"/>
      <c r="R19" s="168"/>
      <c r="S19" s="168"/>
      <c r="T19" s="167"/>
      <c r="U19" s="140"/>
      <c r="V19" s="140"/>
    </row>
    <row r="20" spans="2:22" ht="15.75" customHeight="1" x14ac:dyDescent="0.3">
      <c r="B20" s="131" t="s">
        <v>96</v>
      </c>
      <c r="C20" s="176" t="s">
        <v>99</v>
      </c>
      <c r="D20" s="176" t="s">
        <v>100</v>
      </c>
      <c r="E20" s="176"/>
      <c r="F20" s="173"/>
      <c r="G20" s="173"/>
      <c r="H20" s="174"/>
      <c r="I20" s="174"/>
      <c r="J20" s="173"/>
      <c r="M20" s="218"/>
      <c r="N20" s="168"/>
      <c r="O20" s="168"/>
      <c r="P20" s="168"/>
      <c r="R20" s="168"/>
      <c r="S20" s="168"/>
      <c r="T20" s="167"/>
      <c r="U20" s="140"/>
      <c r="V20" s="140"/>
    </row>
    <row r="21" spans="2:22" ht="15.75" customHeight="1" x14ac:dyDescent="0.3">
      <c r="B21" s="135" t="s">
        <v>97</v>
      </c>
      <c r="C21" s="178" t="s">
        <v>189</v>
      </c>
      <c r="D21" s="178" t="s">
        <v>103</v>
      </c>
      <c r="E21" s="178"/>
      <c r="F21" s="173"/>
      <c r="G21" s="173"/>
      <c r="H21" s="174"/>
      <c r="I21" s="174"/>
      <c r="J21" s="173"/>
      <c r="M21" s="218"/>
      <c r="N21" s="168"/>
      <c r="O21" s="168"/>
      <c r="P21" s="168"/>
      <c r="R21" s="168"/>
      <c r="S21" s="168"/>
      <c r="T21" s="167"/>
      <c r="U21" s="140"/>
      <c r="V21" s="140"/>
    </row>
    <row r="22" spans="2:22" ht="15.75" customHeight="1" x14ac:dyDescent="0.3">
      <c r="B22" s="135" t="s">
        <v>98</v>
      </c>
      <c r="C22" s="178" t="s">
        <v>173</v>
      </c>
      <c r="D22" s="178" t="s">
        <v>190</v>
      </c>
      <c r="E22" s="178"/>
      <c r="M22" s="218"/>
      <c r="N22" s="168"/>
      <c r="O22" s="168"/>
      <c r="P22" s="168"/>
      <c r="R22" s="168"/>
      <c r="S22" s="168"/>
      <c r="T22" s="167"/>
      <c r="U22" s="140"/>
      <c r="V22" s="140"/>
    </row>
    <row r="23" spans="2:22" ht="15.75" customHeight="1" x14ac:dyDescent="0.3">
      <c r="B23" s="135" t="s">
        <v>205</v>
      </c>
      <c r="C23" s="178" t="s">
        <v>187</v>
      </c>
      <c r="D23" s="178" t="s">
        <v>188</v>
      </c>
      <c r="E23" s="178"/>
      <c r="M23" s="218"/>
      <c r="N23" s="168"/>
      <c r="O23" s="168"/>
      <c r="P23" s="168"/>
      <c r="R23" s="168"/>
      <c r="S23" s="168"/>
      <c r="T23" s="167"/>
      <c r="U23" s="140"/>
      <c r="V23" s="140"/>
    </row>
    <row r="24" spans="2:22" ht="15.75" customHeight="1" x14ac:dyDescent="0.3">
      <c r="E24" s="178"/>
      <c r="M24" s="218"/>
      <c r="N24" s="168"/>
      <c r="O24" s="168"/>
      <c r="P24" s="168"/>
      <c r="R24" s="168"/>
      <c r="S24" s="168"/>
      <c r="T24" s="167"/>
      <c r="U24" s="140"/>
      <c r="V24" s="140"/>
    </row>
    <row r="25" spans="2:22" ht="15.75" customHeight="1" x14ac:dyDescent="0.3">
      <c r="C25" s="178"/>
      <c r="D25" s="178"/>
      <c r="E25" s="178"/>
      <c r="M25" s="218"/>
      <c r="N25" s="168"/>
      <c r="O25" s="168"/>
      <c r="P25" s="168"/>
      <c r="R25" s="168"/>
      <c r="S25" s="168"/>
      <c r="T25" s="167"/>
      <c r="U25" s="140"/>
      <c r="V25" s="140"/>
    </row>
    <row r="26" spans="2:22" ht="15.75" customHeight="1" x14ac:dyDescent="0.3">
      <c r="B26" s="581" t="s">
        <v>300</v>
      </c>
      <c r="C26" s="581"/>
      <c r="D26" s="581"/>
      <c r="E26" s="581"/>
      <c r="F26" s="581"/>
      <c r="G26" s="581"/>
      <c r="H26" s="581"/>
      <c r="I26" s="581"/>
      <c r="M26" s="218"/>
      <c r="N26" s="168"/>
      <c r="O26" s="168"/>
      <c r="P26" s="168"/>
      <c r="R26" s="168"/>
      <c r="S26" s="168"/>
      <c r="T26" s="167"/>
      <c r="U26" s="140"/>
      <c r="V26" s="140"/>
    </row>
    <row r="27" spans="2:22" ht="15.75" customHeight="1" x14ac:dyDescent="0.3">
      <c r="B27" s="128"/>
      <c r="C27" s="178"/>
      <c r="D27" s="178"/>
      <c r="E27" s="178"/>
      <c r="M27" s="218"/>
      <c r="N27" s="168"/>
      <c r="O27" s="168"/>
      <c r="P27" s="168"/>
      <c r="R27" s="168"/>
      <c r="S27" s="168"/>
      <c r="T27" s="167"/>
      <c r="U27" s="140"/>
      <c r="V27" s="140"/>
    </row>
    <row r="28" spans="2:22" ht="15.75" customHeight="1" x14ac:dyDescent="0.3">
      <c r="B28" s="187"/>
      <c r="C28" s="187"/>
      <c r="D28" s="187"/>
      <c r="E28" s="187"/>
      <c r="F28" s="187"/>
      <c r="G28" s="187"/>
      <c r="H28" s="210"/>
      <c r="I28" s="210"/>
      <c r="J28" s="187"/>
      <c r="K28" s="187"/>
      <c r="L28" s="187"/>
      <c r="M28" s="187"/>
      <c r="N28" s="187"/>
      <c r="O28" s="140"/>
      <c r="P28" s="140"/>
      <c r="Q28" s="140"/>
      <c r="R28" s="140"/>
      <c r="S28" s="140"/>
      <c r="T28" s="140"/>
      <c r="U28" s="140"/>
      <c r="V28" s="140"/>
    </row>
    <row r="29" spans="2:22" ht="15.75" customHeight="1" x14ac:dyDescent="0.3">
      <c r="O29" s="180"/>
      <c r="P29" s="180"/>
      <c r="Q29" s="180"/>
      <c r="R29" s="290" t="s">
        <v>219</v>
      </c>
      <c r="S29" s="183"/>
      <c r="T29" s="291"/>
    </row>
    <row r="30" spans="2:22" ht="15.75" customHeight="1" x14ac:dyDescent="0.3">
      <c r="B30" s="184" t="s">
        <v>218</v>
      </c>
      <c r="C30" s="185" t="s">
        <v>1</v>
      </c>
      <c r="D30" s="185"/>
      <c r="E30" s="185"/>
      <c r="F30" s="185" t="s">
        <v>33</v>
      </c>
      <c r="G30" s="185" t="s">
        <v>34</v>
      </c>
      <c r="H30" s="185"/>
      <c r="I30" s="185"/>
      <c r="J30" s="185"/>
      <c r="K30" s="185"/>
      <c r="L30" s="185"/>
      <c r="M30" s="185" t="s">
        <v>35</v>
      </c>
      <c r="N30" s="185" t="s">
        <v>36</v>
      </c>
      <c r="O30" s="186"/>
      <c r="P30" s="186"/>
      <c r="Q30" s="186"/>
      <c r="R30" s="187" t="s">
        <v>79</v>
      </c>
      <c r="S30" s="188"/>
      <c r="T30" s="292"/>
    </row>
    <row r="31" spans="2:22" ht="15.75" customHeight="1" x14ac:dyDescent="0.3">
      <c r="B31" s="189"/>
      <c r="C31" s="145"/>
      <c r="D31" s="145"/>
      <c r="E31" s="145"/>
      <c r="F31" s="145"/>
      <c r="G31" s="145"/>
      <c r="H31" s="194"/>
      <c r="I31" s="194"/>
      <c r="J31" s="145"/>
      <c r="K31" s="145"/>
      <c r="L31" s="145"/>
      <c r="M31" s="145"/>
      <c r="N31" s="145"/>
      <c r="O31" s="136"/>
      <c r="P31" s="136"/>
      <c r="Q31" s="136"/>
      <c r="R31" s="293"/>
      <c r="S31" s="294"/>
      <c r="T31" s="294"/>
    </row>
    <row r="32" spans="2:22" ht="15.75" customHeight="1" x14ac:dyDescent="0.3">
      <c r="B32" s="189"/>
      <c r="C32" s="145"/>
      <c r="D32" s="145"/>
      <c r="E32" s="145"/>
      <c r="F32" s="145"/>
      <c r="G32" s="145"/>
      <c r="H32" s="194"/>
      <c r="I32" s="194"/>
      <c r="J32" s="145"/>
      <c r="K32" s="145"/>
      <c r="L32" s="145"/>
      <c r="M32" s="145"/>
      <c r="N32" s="145"/>
      <c r="O32" s="136"/>
      <c r="P32" s="136"/>
      <c r="Q32" s="136"/>
      <c r="S32" s="294"/>
      <c r="T32" s="294"/>
    </row>
    <row r="33" spans="2:24" ht="15.75" customHeight="1" x14ac:dyDescent="0.3">
      <c r="B33" s="204"/>
      <c r="C33" s="205"/>
      <c r="D33" s="205"/>
      <c r="E33" s="205"/>
      <c r="F33" s="206"/>
      <c r="G33" s="207"/>
      <c r="H33" s="207"/>
      <c r="I33" s="207"/>
      <c r="J33" s="207"/>
      <c r="K33" s="207"/>
      <c r="L33" s="207"/>
      <c r="M33" s="161"/>
      <c r="N33" s="208"/>
      <c r="O33" s="209"/>
      <c r="P33" s="209"/>
      <c r="Q33" s="209"/>
    </row>
    <row r="34" spans="2:24" ht="15.75" customHeight="1" x14ac:dyDescent="0.3">
      <c r="B34" s="229"/>
      <c r="C34" s="224"/>
      <c r="D34" s="224"/>
      <c r="E34" s="224"/>
      <c r="F34" s="206"/>
      <c r="G34" s="230"/>
      <c r="H34" s="207"/>
      <c r="I34" s="207"/>
      <c r="J34" s="230"/>
      <c r="K34" s="230"/>
      <c r="L34" s="230"/>
      <c r="M34" s="232"/>
      <c r="N34" s="235"/>
      <c r="O34" s="140"/>
      <c r="P34" s="140"/>
      <c r="Q34" s="140"/>
    </row>
    <row r="35" spans="2:24" ht="15.75" customHeight="1" x14ac:dyDescent="0.3">
      <c r="B35" s="229"/>
      <c r="C35" s="224"/>
      <c r="D35" s="224"/>
      <c r="E35" s="224"/>
      <c r="F35" s="206"/>
      <c r="G35" s="230"/>
      <c r="H35" s="207"/>
      <c r="I35" s="207"/>
      <c r="J35" s="230"/>
      <c r="K35" s="230"/>
      <c r="L35" s="230"/>
      <c r="M35" s="232"/>
      <c r="N35" s="235"/>
      <c r="O35" s="140"/>
      <c r="P35" s="140"/>
      <c r="Q35" s="140"/>
    </row>
    <row r="36" spans="2:24" ht="15.75" customHeight="1" x14ac:dyDescent="0.3">
      <c r="B36" s="229"/>
      <c r="C36" s="224"/>
      <c r="D36" s="224"/>
      <c r="E36" s="224"/>
      <c r="F36" s="206"/>
      <c r="G36" s="230"/>
      <c r="H36" s="207"/>
      <c r="I36" s="207"/>
      <c r="J36" s="230"/>
      <c r="K36" s="230"/>
      <c r="L36" s="230"/>
      <c r="M36" s="232"/>
      <c r="N36" s="235"/>
      <c r="O36" s="140"/>
      <c r="P36" s="140"/>
      <c r="Q36" s="140"/>
    </row>
    <row r="37" spans="2:24" ht="15.75" customHeight="1" x14ac:dyDescent="0.3">
      <c r="B37" s="229"/>
      <c r="C37" s="224"/>
      <c r="D37" s="224"/>
      <c r="E37" s="224"/>
      <c r="F37" s="206"/>
      <c r="G37" s="230"/>
      <c r="H37" s="207"/>
      <c r="I37" s="207"/>
      <c r="J37" s="230"/>
      <c r="K37" s="230"/>
      <c r="L37" s="230"/>
      <c r="M37" s="232"/>
      <c r="N37" s="235"/>
      <c r="O37" s="140"/>
      <c r="P37" s="140"/>
      <c r="Q37" s="140"/>
    </row>
    <row r="38" spans="2:24" ht="15.75" customHeight="1" x14ac:dyDescent="0.3">
      <c r="B38" s="229"/>
      <c r="C38" s="224"/>
      <c r="D38" s="224"/>
      <c r="E38" s="224"/>
      <c r="F38" s="206"/>
      <c r="G38" s="230"/>
      <c r="H38" s="207"/>
      <c r="I38" s="207"/>
      <c r="J38" s="230"/>
      <c r="K38" s="230"/>
      <c r="L38" s="230"/>
      <c r="M38" s="232"/>
      <c r="N38" s="235"/>
      <c r="O38" s="140"/>
      <c r="P38" s="140"/>
      <c r="Q38" s="140"/>
    </row>
    <row r="39" spans="2:24" ht="15.75" customHeight="1" x14ac:dyDescent="0.3">
      <c r="B39" s="229"/>
      <c r="C39" s="224"/>
      <c r="D39" s="224"/>
      <c r="E39" s="224"/>
      <c r="F39" s="206"/>
      <c r="G39" s="230"/>
      <c r="H39" s="207"/>
      <c r="I39" s="207"/>
      <c r="J39" s="230"/>
      <c r="K39" s="230"/>
      <c r="L39" s="230"/>
      <c r="M39" s="232"/>
      <c r="N39" s="235"/>
      <c r="O39" s="140"/>
      <c r="P39" s="140"/>
      <c r="Q39" s="140"/>
    </row>
    <row r="40" spans="2:24" ht="15.75" customHeight="1" x14ac:dyDescent="0.3">
      <c r="C40" s="224"/>
      <c r="D40" s="224"/>
      <c r="E40" s="224"/>
      <c r="F40" s="206"/>
      <c r="G40" s="225"/>
      <c r="H40" s="207"/>
      <c r="I40" s="207"/>
      <c r="J40" s="225"/>
      <c r="K40" s="225"/>
      <c r="L40" s="225"/>
      <c r="M40" s="226"/>
      <c r="N40" s="203"/>
      <c r="O40" s="140"/>
    </row>
    <row r="41" spans="2:24" ht="15.75" customHeight="1" x14ac:dyDescent="0.3">
      <c r="C41" s="224"/>
      <c r="D41" s="224"/>
      <c r="E41" s="224"/>
      <c r="F41" s="206"/>
      <c r="G41" s="225"/>
      <c r="H41" s="207"/>
      <c r="I41" s="207"/>
      <c r="J41" s="225"/>
      <c r="K41" s="225"/>
      <c r="L41" s="225"/>
      <c r="M41" s="226"/>
      <c r="N41" s="203"/>
      <c r="O41" s="140"/>
    </row>
    <row r="42" spans="2:24" ht="15.75" customHeight="1" x14ac:dyDescent="0.3">
      <c r="C42" s="224"/>
      <c r="D42" s="224"/>
      <c r="E42" s="224"/>
      <c r="F42" s="206"/>
      <c r="G42" s="225"/>
      <c r="H42" s="207"/>
      <c r="I42" s="207"/>
      <c r="J42" s="225"/>
      <c r="K42" s="225"/>
      <c r="L42" s="225"/>
      <c r="M42" s="226"/>
      <c r="N42" s="203"/>
      <c r="O42" s="140"/>
    </row>
    <row r="43" spans="2:24" ht="15.75" customHeight="1" x14ac:dyDescent="0.3">
      <c r="C43" s="224"/>
      <c r="D43" s="224"/>
      <c r="E43" s="224"/>
      <c r="F43" s="206"/>
      <c r="G43" s="225"/>
      <c r="H43" s="207"/>
      <c r="I43" s="207"/>
      <c r="J43" s="225"/>
      <c r="K43" s="225"/>
      <c r="L43" s="225"/>
      <c r="M43" s="226"/>
      <c r="N43" s="203"/>
      <c r="O43" s="140"/>
    </row>
    <row r="44" spans="2:24" ht="15.75" customHeight="1" x14ac:dyDescent="0.3">
      <c r="C44" s="224"/>
      <c r="D44" s="224"/>
      <c r="E44" s="224"/>
      <c r="F44" s="206"/>
      <c r="G44" s="225"/>
      <c r="H44" s="207"/>
      <c r="I44" s="207"/>
      <c r="J44" s="225"/>
      <c r="K44" s="225"/>
      <c r="L44" s="225"/>
      <c r="M44" s="226"/>
      <c r="N44" s="203"/>
      <c r="O44" s="140"/>
    </row>
    <row r="45" spans="2:24" ht="15.75" customHeight="1" x14ac:dyDescent="0.3">
      <c r="C45" s="224"/>
      <c r="D45" s="224"/>
      <c r="E45" s="224"/>
      <c r="F45" s="206"/>
      <c r="G45" s="225"/>
      <c r="H45" s="207"/>
      <c r="I45" s="207"/>
      <c r="J45" s="225"/>
      <c r="K45" s="225"/>
      <c r="L45" s="225"/>
      <c r="M45" s="226"/>
      <c r="N45" s="203"/>
      <c r="O45" s="146"/>
      <c r="P45" s="143"/>
      <c r="Q45" s="143"/>
      <c r="R45" s="143"/>
      <c r="S45" s="143"/>
      <c r="T45" s="143"/>
      <c r="U45" s="143"/>
    </row>
    <row r="46" spans="2:24" ht="15.75" customHeight="1" x14ac:dyDescent="0.3">
      <c r="O46" s="143"/>
      <c r="P46" s="314"/>
      <c r="Q46" s="143"/>
      <c r="R46" s="143"/>
      <c r="S46" s="143"/>
      <c r="T46" s="314"/>
      <c r="U46" s="143"/>
      <c r="X46" s="168"/>
    </row>
    <row r="47" spans="2:24" ht="15.75" customHeight="1" x14ac:dyDescent="0.3">
      <c r="F47" s="169"/>
      <c r="G47" s="234"/>
      <c r="H47" s="233"/>
      <c r="I47" s="233"/>
      <c r="J47" s="234"/>
      <c r="K47" s="234"/>
      <c r="L47" s="234"/>
      <c r="O47" s="143"/>
      <c r="P47" s="143"/>
      <c r="Q47" s="143"/>
      <c r="R47" s="143"/>
      <c r="S47" s="143"/>
      <c r="T47" s="143"/>
      <c r="U47" s="143"/>
    </row>
    <row r="48" spans="2:24" ht="15.75" customHeight="1" x14ac:dyDescent="0.3"/>
    <row r="49" spans="22:24" ht="15.75" customHeight="1" x14ac:dyDescent="0.3"/>
    <row r="50" spans="22:24" ht="15.75" customHeight="1" x14ac:dyDescent="0.3"/>
    <row r="51" spans="22:24" ht="15.75" customHeight="1" x14ac:dyDescent="0.3"/>
    <row r="52" spans="22:24" ht="15.75" customHeight="1" x14ac:dyDescent="0.3">
      <c r="V52" s="143" t="s">
        <v>202</v>
      </c>
      <c r="W52" s="168">
        <f>W10</f>
        <v>0</v>
      </c>
    </row>
    <row r="53" spans="22:24" ht="15.75" customHeight="1" x14ac:dyDescent="0.3">
      <c r="X53" s="168"/>
    </row>
    <row r="54" spans="22:24" ht="15.75" customHeight="1" x14ac:dyDescent="0.3"/>
    <row r="55" spans="22:24" ht="15.75" customHeight="1" x14ac:dyDescent="0.3"/>
    <row r="56" spans="22:24" ht="15.75" customHeight="1" x14ac:dyDescent="0.3"/>
    <row r="57" spans="22:24" ht="15.75" customHeight="1" x14ac:dyDescent="0.3"/>
    <row r="58" spans="22:24" ht="15.75" customHeight="1" x14ac:dyDescent="0.3"/>
    <row r="59" spans="22:24" ht="15.75" customHeight="1" x14ac:dyDescent="0.3"/>
    <row r="60" spans="22:24" ht="15.75" customHeight="1" x14ac:dyDescent="0.3"/>
    <row r="61" spans="22:24" ht="15.75" customHeight="1" x14ac:dyDescent="0.3"/>
    <row r="62" spans="22:24" ht="15.75" customHeight="1" x14ac:dyDescent="0.3"/>
  </sheetData>
  <mergeCells count="7">
    <mergeCell ref="B26:I26"/>
    <mergeCell ref="B18:G18"/>
    <mergeCell ref="U5:W5"/>
    <mergeCell ref="U4:W4"/>
    <mergeCell ref="B15:G15"/>
    <mergeCell ref="B13:G13"/>
    <mergeCell ref="B17:G17"/>
  </mergeCells>
  <conditionalFormatting sqref="A7:C7 E7:P7 A8:P9 R7:S9 U7:Y9">
    <cfRule type="expression" dxfId="183" priority="4">
      <formula>MOD(ROW(),2)=0</formula>
    </cfRule>
  </conditionalFormatting>
  <conditionalFormatting sqref="D7">
    <cfRule type="expression" dxfId="182" priority="3">
      <formula>MOD(ROW(),2)=0</formula>
    </cfRule>
  </conditionalFormatting>
  <hyperlinks>
    <hyperlink ref="B18" r:id="rId1" xr:uid="{00000000-0004-0000-0500-000000000000}"/>
  </hyperlinks>
  <printOptions horizontalCentered="1" gridLines="1"/>
  <pageMargins left="0" right="0" top="0.75" bottom="0.75" header="0.3" footer="0.3"/>
  <pageSetup scale="52"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Y64"/>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V52" sqref="V52"/>
    </sheetView>
  </sheetViews>
  <sheetFormatPr defaultColWidth="9.109375" defaultRowHeight="14.4" x14ac:dyDescent="0.3"/>
  <cols>
    <col min="1" max="1" width="7.88671875" style="135" customWidth="1"/>
    <col min="2" max="2" width="70.88671875" style="135" customWidth="1"/>
    <col min="3" max="3" width="48.5546875" style="135" bestFit="1" customWidth="1"/>
    <col min="4" max="4" width="13.6640625" style="135" customWidth="1"/>
    <col min="5" max="5" width="13.6640625" style="137" customWidth="1"/>
    <col min="6" max="6" width="18.5546875" style="135" customWidth="1"/>
    <col min="7" max="7" width="23" style="135" bestFit="1" customWidth="1"/>
    <col min="8" max="8" width="11.33203125" style="137" customWidth="1"/>
    <col min="9" max="9" width="13.109375" style="137" customWidth="1"/>
    <col min="10" max="10" width="13.88671875" style="135" customWidth="1"/>
    <col min="11" max="11" width="16" style="135" customWidth="1"/>
    <col min="12" max="12" width="15.6640625" style="135" bestFit="1" customWidth="1"/>
    <col min="13" max="13" width="19.33203125" style="135" bestFit="1"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4.44140625" style="135" bestFit="1" customWidth="1"/>
    <col min="22" max="22" width="15.33203125" style="135" bestFit="1" customWidth="1"/>
    <col min="23" max="23" width="14" style="135" bestFit="1" customWidth="1"/>
    <col min="24" max="24" width="14.33203125" style="135" customWidth="1"/>
    <col min="25" max="16384" width="9.109375" style="135"/>
  </cols>
  <sheetData>
    <row r="1" spans="1:25" ht="15.75" customHeight="1" x14ac:dyDescent="0.3">
      <c r="A1" s="132" t="s">
        <v>140</v>
      </c>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64</v>
      </c>
      <c r="B3" s="132"/>
      <c r="D3" s="132"/>
      <c r="E3" s="131"/>
      <c r="F3" s="132"/>
      <c r="Q3" s="140"/>
      <c r="R3" s="140"/>
      <c r="S3" s="140"/>
      <c r="T3" s="140"/>
      <c r="U3" s="136"/>
      <c r="V3" s="142"/>
    </row>
    <row r="4" spans="1:25" ht="15.75" customHeight="1" x14ac:dyDescent="0.3">
      <c r="A4" s="132" t="s">
        <v>141</v>
      </c>
      <c r="N4" s="244"/>
      <c r="O4" s="244"/>
      <c r="P4" s="244"/>
      <c r="Q4" s="145"/>
      <c r="R4" s="140"/>
      <c r="S4" s="140"/>
      <c r="T4" s="145"/>
      <c r="U4" s="577" t="s">
        <v>291</v>
      </c>
      <c r="V4" s="577"/>
      <c r="W4" s="577"/>
      <c r="X4" s="146"/>
    </row>
    <row r="5" spans="1:25" ht="15" thickBot="1" x14ac:dyDescent="0.35">
      <c r="A5" s="137"/>
      <c r="H5" s="147"/>
      <c r="I5" s="147"/>
      <c r="N5" s="244"/>
      <c r="O5" s="244"/>
      <c r="P5" s="244"/>
      <c r="Q5" s="145"/>
      <c r="R5" s="148"/>
      <c r="S5" s="148"/>
      <c r="T5" s="145"/>
      <c r="U5" s="578"/>
      <c r="V5" s="578"/>
      <c r="W5" s="578"/>
      <c r="X5" s="149"/>
    </row>
    <row r="6" spans="1:25" ht="73.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0"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'#1461 Inlet Grove Comm HS '!X6</f>
        <v>Available Budget as of 08/30/24</v>
      </c>
    </row>
    <row r="7" spans="1:25" ht="15" customHeight="1" x14ac:dyDescent="0.3">
      <c r="A7" s="518">
        <v>4228</v>
      </c>
      <c r="B7" s="519" t="s">
        <v>285</v>
      </c>
      <c r="C7" s="520" t="s">
        <v>286</v>
      </c>
      <c r="D7" s="518" t="s">
        <v>287</v>
      </c>
      <c r="E7" s="518" t="s">
        <v>280</v>
      </c>
      <c r="F7" s="521" t="s">
        <v>288</v>
      </c>
      <c r="G7" s="522" t="s">
        <v>6</v>
      </c>
      <c r="H7" s="523">
        <v>1.8800000000000001E-2</v>
      </c>
      <c r="I7" s="523">
        <v>0.161</v>
      </c>
      <c r="J7" s="524">
        <v>45565</v>
      </c>
      <c r="K7" s="524">
        <v>45566</v>
      </c>
      <c r="L7" s="524">
        <v>45314</v>
      </c>
      <c r="M7" s="518" t="s">
        <v>289</v>
      </c>
      <c r="N7" s="462">
        <v>31524.12</v>
      </c>
      <c r="O7" s="525"/>
      <c r="P7" s="345">
        <f>N7+O7</f>
        <v>31524.12</v>
      </c>
      <c r="Q7" s="214"/>
      <c r="R7" s="462">
        <v>31524.120999999999</v>
      </c>
      <c r="S7" s="345">
        <f>P7-R7</f>
        <v>-1.0000000002037268E-3</v>
      </c>
      <c r="T7" s="225"/>
      <c r="U7" s="462">
        <v>0</v>
      </c>
      <c r="V7" s="526"/>
      <c r="W7" s="418">
        <f t="shared" ref="W7" si="0">U7+V7</f>
        <v>0</v>
      </c>
      <c r="X7" s="402">
        <f>S7-W7</f>
        <v>-1.0000000002037268E-3</v>
      </c>
      <c r="Y7" s="143"/>
    </row>
    <row r="8" spans="1:25" ht="15.75" customHeight="1" x14ac:dyDescent="0.3">
      <c r="A8" s="137">
        <v>4452</v>
      </c>
      <c r="B8" s="135" t="s">
        <v>246</v>
      </c>
      <c r="C8" s="473" t="s">
        <v>174</v>
      </c>
      <c r="D8" s="137" t="s">
        <v>175</v>
      </c>
      <c r="E8" s="137" t="s">
        <v>230</v>
      </c>
      <c r="F8" s="135" t="s">
        <v>231</v>
      </c>
      <c r="G8" s="135" t="s">
        <v>6</v>
      </c>
      <c r="H8" s="289">
        <v>0.05</v>
      </c>
      <c r="I8" s="289">
        <v>0.161</v>
      </c>
      <c r="J8" s="166">
        <v>45565</v>
      </c>
      <c r="K8" s="166">
        <v>45565</v>
      </c>
      <c r="L8" s="166">
        <v>44279</v>
      </c>
      <c r="M8" s="137" t="s">
        <v>177</v>
      </c>
      <c r="N8" s="343">
        <v>52446.22</v>
      </c>
      <c r="O8" s="344">
        <v>8.2200000000000006</v>
      </c>
      <c r="P8" s="345">
        <f t="shared" ref="P8:P14" si="1">N8+O8</f>
        <v>52454.44</v>
      </c>
      <c r="Q8" s="130"/>
      <c r="R8" s="343">
        <v>52454.44</v>
      </c>
      <c r="S8" s="345">
        <f t="shared" ref="S8:S14" si="2">P8-R8</f>
        <v>0</v>
      </c>
      <c r="T8" s="133"/>
      <c r="U8" s="343">
        <v>0</v>
      </c>
      <c r="V8" s="350"/>
      <c r="W8" s="418">
        <f t="shared" ref="W8:W11" si="3">U8+V8</f>
        <v>0</v>
      </c>
      <c r="X8" s="402">
        <f t="shared" ref="X8:X14" si="4">S8-W8</f>
        <v>0</v>
      </c>
      <c r="Y8" s="143"/>
    </row>
    <row r="9" spans="1:25" ht="15.75" customHeight="1" x14ac:dyDescent="0.3">
      <c r="A9" s="137">
        <v>4454</v>
      </c>
      <c r="B9" s="135" t="s">
        <v>247</v>
      </c>
      <c r="C9" s="473" t="s">
        <v>174</v>
      </c>
      <c r="D9" s="137" t="s">
        <v>175</v>
      </c>
      <c r="E9" s="137" t="s">
        <v>232</v>
      </c>
      <c r="F9" s="135" t="s">
        <v>245</v>
      </c>
      <c r="G9" s="135" t="s">
        <v>6</v>
      </c>
      <c r="H9" s="289">
        <v>0.05</v>
      </c>
      <c r="I9" s="289">
        <v>0.161</v>
      </c>
      <c r="J9" s="166">
        <v>45565</v>
      </c>
      <c r="K9" s="166">
        <v>45565</v>
      </c>
      <c r="L9" s="166">
        <v>44279</v>
      </c>
      <c r="M9" s="137" t="s">
        <v>209</v>
      </c>
      <c r="N9" s="343">
        <v>3094.43</v>
      </c>
      <c r="O9" s="344">
        <v>57.01</v>
      </c>
      <c r="P9" s="345">
        <f t="shared" si="1"/>
        <v>3151.44</v>
      </c>
      <c r="Q9" s="130"/>
      <c r="R9" s="343">
        <v>3151.44</v>
      </c>
      <c r="S9" s="345">
        <f t="shared" si="2"/>
        <v>0</v>
      </c>
      <c r="T9" s="133"/>
      <c r="U9" s="343">
        <v>0</v>
      </c>
      <c r="V9" s="350"/>
      <c r="W9" s="418">
        <f t="shared" si="3"/>
        <v>0</v>
      </c>
      <c r="X9" s="402">
        <f t="shared" si="4"/>
        <v>0</v>
      </c>
      <c r="Y9" s="143"/>
    </row>
    <row r="10" spans="1:25" ht="15.75" customHeight="1" x14ac:dyDescent="0.3">
      <c r="A10" s="158">
        <v>4457</v>
      </c>
      <c r="B10" s="143" t="s">
        <v>267</v>
      </c>
      <c r="C10" s="473" t="s">
        <v>174</v>
      </c>
      <c r="D10" s="137" t="s">
        <v>175</v>
      </c>
      <c r="E10" s="137" t="s">
        <v>234</v>
      </c>
      <c r="F10" s="135" t="s">
        <v>233</v>
      </c>
      <c r="G10" s="135" t="s">
        <v>6</v>
      </c>
      <c r="H10" s="289">
        <v>0.05</v>
      </c>
      <c r="I10" s="289">
        <v>0.161</v>
      </c>
      <c r="J10" s="166">
        <v>45565</v>
      </c>
      <c r="K10" s="166">
        <v>45565</v>
      </c>
      <c r="L10" s="166">
        <v>44279</v>
      </c>
      <c r="M10" s="137" t="s">
        <v>235</v>
      </c>
      <c r="N10" s="343">
        <v>1472.86</v>
      </c>
      <c r="O10" s="344"/>
      <c r="P10" s="345">
        <f t="shared" si="1"/>
        <v>1472.86</v>
      </c>
      <c r="Q10" s="130"/>
      <c r="R10" s="343">
        <v>1472.86</v>
      </c>
      <c r="S10" s="345">
        <f t="shared" si="2"/>
        <v>0</v>
      </c>
      <c r="T10" s="133"/>
      <c r="U10" s="343"/>
      <c r="V10" s="350"/>
      <c r="W10" s="418">
        <f t="shared" si="3"/>
        <v>0</v>
      </c>
      <c r="X10" s="402">
        <f t="shared" si="4"/>
        <v>0</v>
      </c>
      <c r="Y10" s="143"/>
    </row>
    <row r="11" spans="1:25" ht="15.75" customHeight="1" x14ac:dyDescent="0.3">
      <c r="A11" s="158">
        <v>4459</v>
      </c>
      <c r="B11" s="143" t="s">
        <v>192</v>
      </c>
      <c r="C11" s="473" t="s">
        <v>174</v>
      </c>
      <c r="D11" s="137" t="s">
        <v>175</v>
      </c>
      <c r="E11" s="137" t="s">
        <v>193</v>
      </c>
      <c r="F11" s="135" t="s">
        <v>176</v>
      </c>
      <c r="G11" s="135" t="s">
        <v>6</v>
      </c>
      <c r="H11" s="289">
        <v>0.05</v>
      </c>
      <c r="I11" s="289">
        <v>0.161</v>
      </c>
      <c r="J11" s="166">
        <v>45565</v>
      </c>
      <c r="K11" s="166">
        <v>45565</v>
      </c>
      <c r="L11" s="166">
        <v>44279</v>
      </c>
      <c r="M11" s="137" t="s">
        <v>177</v>
      </c>
      <c r="N11" s="343">
        <v>209784.88</v>
      </c>
      <c r="O11" s="344">
        <v>32.869999999999997</v>
      </c>
      <c r="P11" s="345">
        <f t="shared" si="1"/>
        <v>209817.75</v>
      </c>
      <c r="Q11" s="130"/>
      <c r="R11" s="343">
        <v>209817.75</v>
      </c>
      <c r="S11" s="345">
        <f t="shared" si="2"/>
        <v>0</v>
      </c>
      <c r="T11" s="133"/>
      <c r="U11" s="343">
        <v>0</v>
      </c>
      <c r="V11" s="350"/>
      <c r="W11" s="418">
        <f t="shared" si="3"/>
        <v>0</v>
      </c>
      <c r="X11" s="402">
        <f t="shared" si="4"/>
        <v>0</v>
      </c>
      <c r="Y11" s="143"/>
    </row>
    <row r="12" spans="1:25" ht="15.75" customHeight="1" x14ac:dyDescent="0.3">
      <c r="A12" s="158">
        <v>4461</v>
      </c>
      <c r="B12" s="143" t="s">
        <v>249</v>
      </c>
      <c r="C12" s="473" t="s">
        <v>174</v>
      </c>
      <c r="D12" s="137" t="s">
        <v>175</v>
      </c>
      <c r="E12" s="137" t="s">
        <v>236</v>
      </c>
      <c r="F12" s="135" t="s">
        <v>237</v>
      </c>
      <c r="G12" s="135" t="s">
        <v>6</v>
      </c>
      <c r="H12" s="289">
        <v>0.05</v>
      </c>
      <c r="I12" s="289">
        <v>0.161</v>
      </c>
      <c r="J12" s="166">
        <v>45565</v>
      </c>
      <c r="K12" s="166">
        <v>45565</v>
      </c>
      <c r="L12" s="166">
        <v>44279</v>
      </c>
      <c r="M12" s="137" t="s">
        <v>238</v>
      </c>
      <c r="N12" s="343">
        <v>1633.9</v>
      </c>
      <c r="O12" s="344"/>
      <c r="P12" s="345">
        <f t="shared" si="1"/>
        <v>1633.9</v>
      </c>
      <c r="Q12" s="130"/>
      <c r="R12" s="343">
        <v>1633.9</v>
      </c>
      <c r="S12" s="345">
        <f t="shared" si="2"/>
        <v>0</v>
      </c>
      <c r="T12" s="133"/>
      <c r="U12" s="343"/>
      <c r="V12" s="350"/>
      <c r="W12" s="418"/>
      <c r="X12" s="402">
        <f t="shared" si="4"/>
        <v>0</v>
      </c>
      <c r="Y12" s="143"/>
    </row>
    <row r="13" spans="1:25" ht="15.75" customHeight="1" x14ac:dyDescent="0.3">
      <c r="A13" s="158">
        <v>4462</v>
      </c>
      <c r="B13" s="143" t="s">
        <v>250</v>
      </c>
      <c r="C13" s="473" t="s">
        <v>174</v>
      </c>
      <c r="D13" s="137" t="s">
        <v>175</v>
      </c>
      <c r="E13" s="137" t="s">
        <v>239</v>
      </c>
      <c r="F13" s="135" t="s">
        <v>240</v>
      </c>
      <c r="G13" s="135" t="s">
        <v>6</v>
      </c>
      <c r="H13" s="289">
        <v>0.05</v>
      </c>
      <c r="I13" s="289">
        <v>0.161</v>
      </c>
      <c r="J13" s="166">
        <v>45565</v>
      </c>
      <c r="K13" s="166">
        <v>45565</v>
      </c>
      <c r="L13" s="166">
        <v>44279</v>
      </c>
      <c r="M13" s="137" t="s">
        <v>241</v>
      </c>
      <c r="N13" s="343">
        <v>2439.34</v>
      </c>
      <c r="O13" s="344"/>
      <c r="P13" s="345">
        <f t="shared" si="1"/>
        <v>2439.34</v>
      </c>
      <c r="Q13" s="130"/>
      <c r="R13" s="343">
        <v>2439.34</v>
      </c>
      <c r="S13" s="345">
        <f t="shared" si="2"/>
        <v>0</v>
      </c>
      <c r="T13" s="133"/>
      <c r="U13" s="343"/>
      <c r="V13" s="350"/>
      <c r="W13" s="418"/>
      <c r="X13" s="402">
        <f t="shared" si="4"/>
        <v>0</v>
      </c>
      <c r="Y13" s="143"/>
    </row>
    <row r="14" spans="1:25" ht="15.75" customHeight="1" x14ac:dyDescent="0.3">
      <c r="A14" s="158">
        <v>4463</v>
      </c>
      <c r="B14" s="143" t="s">
        <v>251</v>
      </c>
      <c r="C14" s="473" t="s">
        <v>174</v>
      </c>
      <c r="D14" s="137" t="s">
        <v>175</v>
      </c>
      <c r="E14" s="137" t="s">
        <v>242</v>
      </c>
      <c r="F14" s="135" t="s">
        <v>243</v>
      </c>
      <c r="G14" s="135" t="s">
        <v>6</v>
      </c>
      <c r="H14" s="289">
        <v>0.05</v>
      </c>
      <c r="I14" s="289">
        <v>0.161</v>
      </c>
      <c r="J14" s="166">
        <v>45565</v>
      </c>
      <c r="K14" s="166">
        <v>45565</v>
      </c>
      <c r="L14" s="166">
        <v>44279</v>
      </c>
      <c r="M14" s="137" t="s">
        <v>244</v>
      </c>
      <c r="N14" s="358">
        <v>8226.25</v>
      </c>
      <c r="O14" s="359"/>
      <c r="P14" s="360">
        <f t="shared" si="1"/>
        <v>8226.25</v>
      </c>
      <c r="Q14" s="130"/>
      <c r="R14" s="343">
        <v>8226.25</v>
      </c>
      <c r="S14" s="345">
        <f t="shared" si="2"/>
        <v>0</v>
      </c>
      <c r="T14" s="133"/>
      <c r="U14" s="358"/>
      <c r="V14" s="366"/>
      <c r="W14" s="431"/>
      <c r="X14" s="423">
        <f t="shared" si="4"/>
        <v>0</v>
      </c>
      <c r="Y14" s="143"/>
    </row>
    <row r="15" spans="1:25" ht="15.75" customHeight="1" thickBot="1" x14ac:dyDescent="0.35">
      <c r="B15" s="140"/>
      <c r="C15" s="178"/>
      <c r="D15" s="178"/>
      <c r="E15" s="178"/>
      <c r="H15" s="289"/>
      <c r="I15" s="289"/>
      <c r="J15" s="192"/>
      <c r="K15" s="192"/>
      <c r="L15" s="192"/>
      <c r="M15" s="218" t="s">
        <v>37</v>
      </c>
      <c r="N15" s="363">
        <f>SUM(N7:N14)</f>
        <v>310622.00000000006</v>
      </c>
      <c r="O15" s="374">
        <f>SUM(O7:O14)</f>
        <v>98.1</v>
      </c>
      <c r="P15" s="364">
        <f>SUM(P7:P14)</f>
        <v>310720.10000000003</v>
      </c>
      <c r="Q15" s="130"/>
      <c r="R15" s="346">
        <f>SUM(R7:R14)</f>
        <v>310720.10100000008</v>
      </c>
      <c r="S15" s="348">
        <f>SUM(S7:S14)</f>
        <v>-1.0000000002037268E-3</v>
      </c>
      <c r="T15" s="130"/>
      <c r="U15" s="363">
        <f>SUM(U7:U14)</f>
        <v>0</v>
      </c>
      <c r="V15" s="374">
        <f>SUM(V7:V14)</f>
        <v>0</v>
      </c>
      <c r="W15" s="432">
        <f>SUM(W7:W14)</f>
        <v>0</v>
      </c>
      <c r="X15" s="433">
        <f>SUM(X7:X14)</f>
        <v>-1.0000000002037268E-3</v>
      </c>
      <c r="Y15" s="143"/>
    </row>
    <row r="16" spans="1:25" ht="15.75" customHeight="1" thickTop="1" x14ac:dyDescent="0.3">
      <c r="B16" s="140"/>
      <c r="C16" s="178"/>
      <c r="D16" s="178"/>
      <c r="E16" s="178"/>
      <c r="J16" s="192"/>
      <c r="K16" s="192"/>
      <c r="L16" s="192"/>
      <c r="M16" s="218"/>
      <c r="N16" s="168"/>
      <c r="O16" s="168"/>
      <c r="P16" s="168"/>
      <c r="Q16" s="168"/>
      <c r="R16" s="168"/>
      <c r="S16" s="168"/>
      <c r="T16" s="167"/>
      <c r="U16" s="140"/>
    </row>
    <row r="17" spans="2:21" ht="15.75" customHeight="1" x14ac:dyDescent="0.3">
      <c r="C17" s="178"/>
      <c r="D17" s="178"/>
      <c r="E17" s="178"/>
      <c r="M17" s="218"/>
      <c r="N17" s="168"/>
      <c r="O17" s="168"/>
      <c r="P17" s="168"/>
      <c r="R17" s="168"/>
      <c r="S17" s="168"/>
      <c r="T17" s="167"/>
      <c r="U17" s="140"/>
    </row>
    <row r="18" spans="2:21" ht="15.75" customHeight="1" x14ac:dyDescent="0.3">
      <c r="B18" s="132" t="s">
        <v>109</v>
      </c>
      <c r="C18" s="178"/>
      <c r="D18" s="178"/>
      <c r="E18" s="178"/>
      <c r="M18" s="218"/>
      <c r="N18" s="168"/>
      <c r="O18" s="168"/>
      <c r="P18" s="168"/>
      <c r="R18" s="168"/>
      <c r="S18" s="168"/>
      <c r="T18" s="167"/>
      <c r="U18" s="140"/>
    </row>
    <row r="19" spans="2:21" ht="15.75" customHeight="1" x14ac:dyDescent="0.3">
      <c r="B19" s="582" t="s">
        <v>216</v>
      </c>
      <c r="C19" s="582"/>
      <c r="D19" s="582"/>
      <c r="E19" s="582"/>
      <c r="F19" s="582"/>
      <c r="G19" s="582"/>
      <c r="H19" s="174"/>
      <c r="I19" s="174"/>
      <c r="J19" s="173"/>
      <c r="M19" s="218"/>
      <c r="N19" s="168"/>
      <c r="O19" s="168"/>
      <c r="P19" s="168"/>
      <c r="R19" s="168"/>
      <c r="S19" s="168"/>
      <c r="T19" s="167"/>
      <c r="U19" s="140"/>
    </row>
    <row r="20" spans="2:21" ht="15.75" customHeight="1" x14ac:dyDescent="0.3">
      <c r="C20" s="178"/>
      <c r="D20" s="178"/>
      <c r="E20" s="178"/>
      <c r="M20" s="218"/>
      <c r="N20" s="168"/>
      <c r="O20" s="168"/>
      <c r="P20" s="168"/>
      <c r="R20" s="168"/>
      <c r="S20" s="168"/>
      <c r="T20" s="167"/>
      <c r="U20" s="140"/>
    </row>
    <row r="21" spans="2:21" ht="15.75" customHeight="1" x14ac:dyDescent="0.3">
      <c r="B21" s="582" t="s">
        <v>113</v>
      </c>
      <c r="C21" s="582"/>
      <c r="D21" s="582"/>
      <c r="E21" s="582"/>
      <c r="F21" s="582"/>
      <c r="G21" s="582"/>
      <c r="H21" s="174"/>
      <c r="I21" s="174"/>
      <c r="J21" s="173"/>
      <c r="M21" s="218"/>
      <c r="N21" s="168"/>
      <c r="O21" s="168"/>
      <c r="P21" s="168"/>
      <c r="R21" s="168"/>
      <c r="S21" s="168"/>
      <c r="T21" s="167"/>
      <c r="U21" s="140" t="s">
        <v>89</v>
      </c>
    </row>
    <row r="22" spans="2:21" ht="15.75" customHeight="1" x14ac:dyDescent="0.3">
      <c r="B22" s="173"/>
      <c r="C22" s="173"/>
      <c r="D22" s="173"/>
      <c r="E22" s="174"/>
      <c r="F22" s="173"/>
      <c r="G22" s="173"/>
      <c r="H22" s="174"/>
      <c r="I22" s="174"/>
      <c r="J22" s="173"/>
      <c r="M22" s="218"/>
      <c r="N22" s="168"/>
      <c r="O22" s="168"/>
      <c r="P22" s="168"/>
      <c r="R22" s="168"/>
      <c r="S22" s="168"/>
      <c r="T22" s="167"/>
      <c r="U22" s="140"/>
    </row>
    <row r="23" spans="2:21" ht="15.75" customHeight="1" x14ac:dyDescent="0.3">
      <c r="B23" s="582" t="s">
        <v>134</v>
      </c>
      <c r="C23" s="582"/>
      <c r="D23" s="582"/>
      <c r="E23" s="582"/>
      <c r="F23" s="582"/>
      <c r="G23" s="582"/>
      <c r="H23" s="174"/>
      <c r="I23" s="174"/>
      <c r="J23" s="173"/>
      <c r="M23" s="218"/>
      <c r="N23" s="168"/>
      <c r="O23" s="168"/>
      <c r="P23" s="168"/>
      <c r="R23" s="168"/>
      <c r="S23" s="168"/>
      <c r="T23" s="167"/>
      <c r="U23" s="140"/>
    </row>
    <row r="24" spans="2:21" ht="15.75" customHeight="1" x14ac:dyDescent="0.3">
      <c r="B24" s="593" t="s">
        <v>133</v>
      </c>
      <c r="C24" s="582"/>
      <c r="D24" s="582"/>
      <c r="E24" s="582"/>
      <c r="F24" s="582"/>
      <c r="G24" s="582"/>
      <c r="H24" s="174"/>
      <c r="I24" s="174"/>
      <c r="J24" s="173"/>
      <c r="M24" s="218"/>
      <c r="N24" s="168"/>
      <c r="O24" s="168"/>
      <c r="P24" s="168"/>
      <c r="R24" s="168"/>
      <c r="S24" s="168"/>
      <c r="T24" s="167"/>
      <c r="U24" s="140"/>
    </row>
    <row r="25" spans="2:21" ht="15.75" customHeight="1" x14ac:dyDescent="0.3">
      <c r="B25" s="173"/>
      <c r="C25" s="173"/>
      <c r="D25" s="173"/>
      <c r="E25" s="174"/>
      <c r="F25" s="173"/>
      <c r="G25" s="173"/>
      <c r="H25" s="174"/>
      <c r="I25" s="174"/>
      <c r="J25" s="173"/>
      <c r="M25" s="218"/>
      <c r="N25" s="168"/>
      <c r="O25" s="168"/>
      <c r="P25" s="168"/>
      <c r="R25" s="168"/>
      <c r="S25" s="168"/>
      <c r="T25" s="167"/>
      <c r="U25" s="140"/>
    </row>
    <row r="26" spans="2:21" ht="15.75" customHeight="1" x14ac:dyDescent="0.3">
      <c r="B26" s="131" t="s">
        <v>96</v>
      </c>
      <c r="C26" s="176" t="s">
        <v>99</v>
      </c>
      <c r="D26" s="176" t="s">
        <v>100</v>
      </c>
      <c r="E26" s="176"/>
      <c r="F26" s="173"/>
      <c r="G26" s="173"/>
      <c r="H26" s="174"/>
      <c r="I26" s="174"/>
      <c r="J26" s="173"/>
      <c r="M26" s="218"/>
      <c r="N26" s="168"/>
      <c r="O26" s="168"/>
      <c r="P26" s="168"/>
      <c r="R26" s="168"/>
      <c r="S26" s="168"/>
      <c r="T26" s="167"/>
      <c r="U26" s="140"/>
    </row>
    <row r="27" spans="2:21" ht="15.75" customHeight="1" x14ac:dyDescent="0.3">
      <c r="C27" s="178"/>
      <c r="D27" s="178"/>
      <c r="E27" s="178"/>
      <c r="F27" s="173"/>
      <c r="G27" s="173"/>
      <c r="H27" s="174"/>
      <c r="I27" s="174"/>
      <c r="J27" s="173"/>
      <c r="M27" s="218"/>
      <c r="N27" s="168"/>
      <c r="O27" s="168"/>
      <c r="P27" s="168"/>
      <c r="R27" s="168"/>
      <c r="S27" s="168"/>
      <c r="T27" s="167"/>
      <c r="U27" s="140"/>
    </row>
    <row r="28" spans="2:21" ht="15.75" customHeight="1" x14ac:dyDescent="0.3">
      <c r="C28" s="178"/>
      <c r="D28" s="178"/>
      <c r="E28" s="178"/>
      <c r="M28" s="218"/>
      <c r="N28" s="168"/>
      <c r="O28" s="168"/>
      <c r="P28" s="168"/>
      <c r="R28" s="168"/>
      <c r="S28" s="168"/>
      <c r="T28" s="167"/>
      <c r="U28" s="140"/>
    </row>
    <row r="29" spans="2:21" ht="15.75" customHeight="1" x14ac:dyDescent="0.3">
      <c r="B29" s="135" t="s">
        <v>205</v>
      </c>
      <c r="C29" s="178" t="s">
        <v>187</v>
      </c>
      <c r="D29" s="178" t="s">
        <v>188</v>
      </c>
      <c r="E29" s="178"/>
      <c r="M29" s="218"/>
      <c r="N29" s="168"/>
      <c r="O29" s="168"/>
      <c r="P29" s="168"/>
      <c r="R29" s="168"/>
      <c r="S29" s="168"/>
      <c r="T29" s="167"/>
      <c r="U29" s="140"/>
    </row>
    <row r="30" spans="2:21" ht="15.75" customHeight="1" x14ac:dyDescent="0.3">
      <c r="E30" s="178"/>
      <c r="M30" s="218"/>
      <c r="N30" s="168"/>
      <c r="O30" s="168"/>
      <c r="P30" s="168"/>
      <c r="R30" s="168"/>
      <c r="S30" s="168"/>
      <c r="T30" s="167"/>
      <c r="U30" s="140"/>
    </row>
    <row r="31" spans="2:21" ht="15.75" customHeight="1" x14ac:dyDescent="0.3">
      <c r="E31" s="178"/>
      <c r="M31" s="218"/>
      <c r="N31" s="168"/>
      <c r="O31" s="168"/>
      <c r="P31" s="168"/>
      <c r="R31" s="168"/>
      <c r="S31" s="168"/>
      <c r="T31" s="167"/>
      <c r="U31" s="140"/>
    </row>
    <row r="32" spans="2:21" ht="15.75" customHeight="1" x14ac:dyDescent="0.3">
      <c r="C32" s="178"/>
      <c r="D32" s="178"/>
      <c r="E32" s="178"/>
      <c r="M32" s="218"/>
      <c r="N32" s="168"/>
      <c r="O32" s="168"/>
      <c r="P32" s="168"/>
      <c r="R32" s="168"/>
      <c r="S32" s="168"/>
      <c r="T32" s="167"/>
      <c r="U32" s="140"/>
    </row>
    <row r="33" spans="2:21" ht="15.75" customHeight="1" x14ac:dyDescent="0.3">
      <c r="B33" s="581" t="s">
        <v>300</v>
      </c>
      <c r="C33" s="581"/>
      <c r="D33" s="581"/>
      <c r="E33" s="581"/>
      <c r="F33" s="581"/>
      <c r="G33" s="581"/>
      <c r="H33" s="581"/>
      <c r="I33" s="581"/>
      <c r="M33" s="218"/>
      <c r="N33" s="168"/>
      <c r="O33" s="168"/>
      <c r="P33" s="168"/>
      <c r="R33" s="168"/>
      <c r="S33" s="168"/>
      <c r="T33" s="167"/>
      <c r="U33" s="140"/>
    </row>
    <row r="34" spans="2:21" ht="15.75" customHeight="1" x14ac:dyDescent="0.3">
      <c r="B34" s="128"/>
      <c r="C34" s="178"/>
      <c r="D34" s="178"/>
      <c r="E34" s="178"/>
      <c r="M34" s="218"/>
      <c r="N34" s="168"/>
      <c r="O34" s="168"/>
      <c r="P34" s="168"/>
      <c r="R34" s="168"/>
      <c r="S34" s="168"/>
      <c r="T34" s="167"/>
      <c r="U34" s="140"/>
    </row>
    <row r="35" spans="2:21" ht="15.75" customHeight="1" x14ac:dyDescent="0.3">
      <c r="B35" s="187"/>
      <c r="C35" s="187"/>
      <c r="D35" s="187"/>
      <c r="E35" s="210"/>
      <c r="F35" s="187"/>
      <c r="G35" s="187"/>
      <c r="H35" s="210"/>
      <c r="I35" s="210"/>
      <c r="J35" s="187"/>
      <c r="K35" s="187"/>
      <c r="L35" s="187"/>
      <c r="M35" s="187"/>
      <c r="N35" s="187"/>
      <c r="O35" s="140"/>
      <c r="P35" s="140"/>
      <c r="Q35" s="140"/>
      <c r="R35" s="140"/>
      <c r="S35" s="140"/>
      <c r="T35" s="187"/>
    </row>
    <row r="36" spans="2:21" ht="15.75" customHeight="1" x14ac:dyDescent="0.3">
      <c r="O36" s="180"/>
      <c r="P36" s="180"/>
      <c r="Q36" s="180"/>
      <c r="R36" s="290" t="s">
        <v>219</v>
      </c>
      <c r="S36" s="183"/>
      <c r="T36" s="301"/>
    </row>
    <row r="37" spans="2:21" ht="15.75" customHeight="1" x14ac:dyDescent="0.3">
      <c r="B37" s="184" t="s">
        <v>218</v>
      </c>
      <c r="C37" s="185" t="s">
        <v>1</v>
      </c>
      <c r="D37" s="185"/>
      <c r="E37" s="534"/>
      <c r="F37" s="185" t="s">
        <v>33</v>
      </c>
      <c r="G37" s="185" t="s">
        <v>34</v>
      </c>
      <c r="H37" s="185"/>
      <c r="I37" s="185"/>
      <c r="J37" s="185"/>
      <c r="K37" s="185"/>
      <c r="L37" s="185"/>
      <c r="M37" s="185" t="s">
        <v>35</v>
      </c>
      <c r="N37" s="185" t="s">
        <v>36</v>
      </c>
      <c r="O37" s="186"/>
      <c r="P37" s="186"/>
      <c r="Q37" s="186"/>
      <c r="R37" s="187" t="s">
        <v>79</v>
      </c>
      <c r="S37" s="188"/>
      <c r="T37" s="292"/>
    </row>
    <row r="38" spans="2:21" ht="15.75" customHeight="1" x14ac:dyDescent="0.3">
      <c r="B38" s="189"/>
      <c r="C38" s="145"/>
      <c r="D38" s="145"/>
      <c r="E38" s="536"/>
      <c r="F38" s="145"/>
      <c r="G38" s="145"/>
      <c r="H38" s="194"/>
      <c r="I38" s="194"/>
      <c r="J38" s="145"/>
      <c r="K38" s="145"/>
      <c r="L38" s="145"/>
      <c r="M38" s="145"/>
      <c r="N38" s="145"/>
      <c r="O38" s="136"/>
      <c r="P38" s="136"/>
      <c r="Q38" s="136"/>
      <c r="R38" s="293"/>
      <c r="S38" s="294"/>
      <c r="T38" s="294"/>
    </row>
    <row r="39" spans="2:21" ht="15.75" customHeight="1" x14ac:dyDescent="0.3">
      <c r="B39" s="189"/>
      <c r="C39" s="145"/>
      <c r="D39" s="145"/>
      <c r="E39" s="536"/>
      <c r="F39" s="145"/>
      <c r="G39" s="145"/>
      <c r="H39" s="194"/>
      <c r="I39" s="194"/>
      <c r="J39" s="145"/>
      <c r="K39" s="145"/>
      <c r="L39" s="145"/>
      <c r="M39" s="145"/>
      <c r="N39" s="145"/>
      <c r="O39" s="136"/>
      <c r="P39" s="136"/>
      <c r="Q39" s="136"/>
    </row>
    <row r="40" spans="2:21" ht="15.75" customHeight="1" x14ac:dyDescent="0.3">
      <c r="B40" s="204"/>
      <c r="C40" s="205"/>
      <c r="D40" s="205"/>
      <c r="E40" s="205"/>
      <c r="F40" s="206"/>
      <c r="G40" s="207"/>
      <c r="H40" s="207"/>
      <c r="I40" s="207"/>
      <c r="J40" s="207"/>
      <c r="K40" s="207"/>
      <c r="L40" s="207"/>
      <c r="M40" s="161"/>
      <c r="N40" s="208"/>
      <c r="O40" s="209"/>
      <c r="P40" s="209"/>
      <c r="Q40" s="209"/>
    </row>
    <row r="41" spans="2:21" ht="15.75" customHeight="1" x14ac:dyDescent="0.3">
      <c r="B41" s="204"/>
      <c r="C41" s="205"/>
      <c r="D41" s="205"/>
      <c r="E41" s="205"/>
      <c r="F41" s="206"/>
      <c r="G41" s="207"/>
      <c r="H41" s="207"/>
      <c r="I41" s="207"/>
      <c r="J41" s="207"/>
      <c r="K41" s="207"/>
      <c r="L41" s="207"/>
      <c r="M41" s="161"/>
      <c r="N41" s="208"/>
      <c r="O41" s="209"/>
      <c r="P41" s="209"/>
      <c r="Q41" s="209"/>
    </row>
    <row r="42" spans="2:21" ht="15.75" customHeight="1" x14ac:dyDescent="0.3">
      <c r="B42" s="204"/>
      <c r="C42" s="205"/>
      <c r="D42" s="205"/>
      <c r="E42" s="205"/>
      <c r="F42" s="206"/>
      <c r="G42" s="207"/>
      <c r="H42" s="207"/>
      <c r="I42" s="207"/>
      <c r="J42" s="207"/>
      <c r="K42" s="207"/>
      <c r="L42" s="207"/>
      <c r="M42" s="161"/>
      <c r="N42" s="208"/>
      <c r="O42" s="209"/>
      <c r="P42" s="209"/>
      <c r="Q42" s="209"/>
    </row>
    <row r="43" spans="2:21" ht="15.75" customHeight="1" x14ac:dyDescent="0.3">
      <c r="B43" s="204"/>
      <c r="C43" s="205"/>
      <c r="D43" s="205"/>
      <c r="E43" s="205"/>
      <c r="F43" s="206"/>
      <c r="G43" s="207"/>
      <c r="H43" s="207"/>
      <c r="I43" s="207"/>
      <c r="J43" s="207"/>
      <c r="K43" s="207"/>
      <c r="L43" s="207"/>
      <c r="M43" s="161"/>
      <c r="N43" s="208"/>
      <c r="O43" s="209"/>
      <c r="P43" s="209"/>
      <c r="Q43" s="209"/>
    </row>
    <row r="44" spans="2:21" ht="15.75" customHeight="1" x14ac:dyDescent="0.3">
      <c r="B44" s="204"/>
      <c r="C44" s="205"/>
      <c r="D44" s="205"/>
      <c r="E44" s="205"/>
      <c r="F44" s="206"/>
      <c r="G44" s="207"/>
      <c r="H44" s="207"/>
      <c r="I44" s="207"/>
      <c r="J44" s="207"/>
      <c r="K44" s="207"/>
      <c r="L44" s="207"/>
      <c r="M44" s="161"/>
      <c r="N44" s="208"/>
      <c r="O44" s="209"/>
      <c r="P44" s="209"/>
      <c r="Q44" s="209"/>
    </row>
    <row r="45" spans="2:21" ht="15.75" customHeight="1" x14ac:dyDescent="0.3">
      <c r="B45" s="204"/>
      <c r="C45" s="205"/>
      <c r="D45" s="205"/>
      <c r="E45" s="205"/>
      <c r="F45" s="206"/>
      <c r="G45" s="207"/>
      <c r="H45" s="207"/>
      <c r="I45" s="207"/>
      <c r="J45" s="207"/>
      <c r="K45" s="207"/>
      <c r="L45" s="207"/>
      <c r="M45" s="161"/>
      <c r="N45" s="208"/>
      <c r="O45" s="209"/>
      <c r="P45" s="209"/>
      <c r="Q45" s="209"/>
    </row>
    <row r="46" spans="2:21" ht="15.75" customHeight="1" x14ac:dyDescent="0.3">
      <c r="B46" s="204"/>
      <c r="C46" s="205"/>
      <c r="D46" s="205"/>
      <c r="E46" s="205"/>
      <c r="F46" s="206"/>
      <c r="G46" s="207"/>
      <c r="H46" s="207"/>
      <c r="I46" s="207"/>
      <c r="J46" s="207"/>
      <c r="K46" s="207"/>
      <c r="L46" s="207"/>
      <c r="M46" s="161"/>
      <c r="N46" s="208"/>
      <c r="O46" s="209"/>
      <c r="P46" s="209"/>
      <c r="Q46" s="209"/>
      <c r="R46" s="143"/>
      <c r="S46" s="143"/>
      <c r="T46" s="143"/>
      <c r="U46" s="143"/>
    </row>
    <row r="47" spans="2:21" ht="15.75" customHeight="1" x14ac:dyDescent="0.3">
      <c r="B47" s="229"/>
      <c r="C47" s="224"/>
      <c r="D47" s="224"/>
      <c r="E47" s="205"/>
      <c r="F47" s="206"/>
      <c r="G47" s="230"/>
      <c r="H47" s="207"/>
      <c r="I47" s="207"/>
      <c r="J47" s="230"/>
      <c r="K47" s="230"/>
      <c r="L47" s="230"/>
      <c r="M47" s="232"/>
      <c r="N47" s="235"/>
      <c r="O47" s="140"/>
      <c r="P47" s="146"/>
      <c r="Q47" s="146"/>
      <c r="R47" s="143"/>
      <c r="S47" s="143"/>
      <c r="T47" s="143"/>
      <c r="U47" s="143"/>
    </row>
    <row r="48" spans="2:21" ht="15.75" customHeight="1" x14ac:dyDescent="0.3">
      <c r="B48" s="229"/>
      <c r="C48" s="224"/>
      <c r="D48" s="224"/>
      <c r="E48" s="205"/>
      <c r="F48" s="206"/>
      <c r="G48" s="230"/>
      <c r="H48" s="207"/>
      <c r="I48" s="207"/>
      <c r="J48" s="230"/>
      <c r="K48" s="230"/>
      <c r="L48" s="230"/>
      <c r="M48" s="232"/>
      <c r="N48" s="235"/>
      <c r="O48" s="140"/>
      <c r="P48" s="146"/>
      <c r="Q48" s="146"/>
      <c r="R48" s="143"/>
      <c r="S48" s="143"/>
      <c r="T48" s="143"/>
      <c r="U48" s="143"/>
    </row>
    <row r="49" spans="2:23" ht="15.75" customHeight="1" x14ac:dyDescent="0.3">
      <c r="C49" s="224"/>
      <c r="D49" s="224"/>
      <c r="E49" s="205"/>
      <c r="F49" s="206"/>
      <c r="G49" s="225"/>
      <c r="H49" s="207"/>
      <c r="I49" s="207"/>
      <c r="J49" s="225"/>
      <c r="K49" s="225"/>
      <c r="L49" s="225"/>
      <c r="M49" s="226"/>
      <c r="N49" s="227"/>
      <c r="O49" s="228"/>
      <c r="P49" s="314"/>
      <c r="Q49" s="146"/>
      <c r="R49" s="143"/>
      <c r="S49" s="143"/>
      <c r="T49" s="314"/>
      <c r="U49" s="143"/>
    </row>
    <row r="50" spans="2:23" ht="15.75" customHeight="1" x14ac:dyDescent="0.3">
      <c r="B50" s="229"/>
      <c r="C50" s="224"/>
      <c r="D50" s="224"/>
      <c r="E50" s="205"/>
      <c r="F50" s="206"/>
      <c r="G50" s="230"/>
      <c r="H50" s="207"/>
      <c r="I50" s="207"/>
      <c r="J50" s="230"/>
      <c r="K50" s="230"/>
      <c r="L50" s="230"/>
      <c r="M50" s="226"/>
      <c r="N50" s="203"/>
      <c r="O50" s="231"/>
      <c r="P50" s="237"/>
      <c r="Q50" s="146"/>
      <c r="R50" s="143"/>
      <c r="S50" s="143"/>
      <c r="T50" s="143"/>
      <c r="U50" s="143"/>
    </row>
    <row r="51" spans="2:23" ht="15.75" customHeight="1" x14ac:dyDescent="0.3">
      <c r="B51" s="229"/>
      <c r="C51" s="224"/>
      <c r="D51" s="224"/>
      <c r="E51" s="205"/>
      <c r="F51" s="206"/>
      <c r="G51" s="230"/>
      <c r="H51" s="207"/>
      <c r="I51" s="207"/>
      <c r="J51" s="230"/>
      <c r="K51" s="230"/>
      <c r="L51" s="230"/>
      <c r="M51" s="226"/>
      <c r="N51" s="203"/>
      <c r="O51" s="231"/>
      <c r="P51" s="237"/>
      <c r="Q51" s="146"/>
      <c r="R51" s="143"/>
      <c r="S51" s="143"/>
      <c r="T51" s="143"/>
      <c r="U51" s="143"/>
    </row>
    <row r="52" spans="2:23" ht="15.75" customHeight="1" x14ac:dyDescent="0.3">
      <c r="B52" s="229"/>
      <c r="C52" s="224"/>
      <c r="D52" s="224"/>
      <c r="E52" s="205"/>
      <c r="F52" s="206"/>
      <c r="G52" s="230"/>
      <c r="H52" s="207"/>
      <c r="I52" s="207"/>
      <c r="J52" s="230"/>
      <c r="K52" s="230"/>
      <c r="L52" s="230"/>
      <c r="M52" s="226"/>
      <c r="N52" s="203"/>
      <c r="O52" s="231"/>
      <c r="P52" s="237"/>
      <c r="Q52" s="146"/>
      <c r="R52" s="143"/>
      <c r="S52" s="143"/>
      <c r="T52" s="143"/>
      <c r="U52" s="143"/>
      <c r="V52" s="135" t="s">
        <v>202</v>
      </c>
      <c r="W52" s="168">
        <f>W15</f>
        <v>0</v>
      </c>
    </row>
    <row r="53" spans="2:23" ht="15.75" customHeight="1" x14ac:dyDescent="0.3">
      <c r="B53" s="229"/>
      <c r="C53" s="224"/>
      <c r="D53" s="224"/>
      <c r="E53" s="205"/>
      <c r="F53" s="206"/>
      <c r="G53" s="230"/>
      <c r="H53" s="207"/>
      <c r="I53" s="207"/>
      <c r="J53" s="230"/>
      <c r="K53" s="230"/>
      <c r="L53" s="230"/>
      <c r="M53" s="232"/>
      <c r="N53" s="208"/>
      <c r="O53" s="231"/>
      <c r="P53" s="231"/>
      <c r="Q53" s="140"/>
    </row>
    <row r="54" spans="2:23" ht="15.75" customHeight="1" x14ac:dyDescent="0.3"/>
    <row r="55" spans="2:23" ht="15.75" customHeight="1" x14ac:dyDescent="0.3">
      <c r="F55" s="169"/>
      <c r="G55" s="234"/>
      <c r="H55" s="233"/>
      <c r="I55" s="233"/>
      <c r="J55" s="234"/>
      <c r="K55" s="234"/>
      <c r="L55" s="234"/>
    </row>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sheetData>
  <mergeCells count="7">
    <mergeCell ref="U4:W4"/>
    <mergeCell ref="U5:W5"/>
    <mergeCell ref="B33:I33"/>
    <mergeCell ref="B24:G24"/>
    <mergeCell ref="B19:G19"/>
    <mergeCell ref="B21:G21"/>
    <mergeCell ref="B23:G23"/>
  </mergeCells>
  <conditionalFormatting sqref="N7:P7 A8:P14 R7:S14 U7:X14">
    <cfRule type="expression" dxfId="181" priority="14">
      <formula>MOD(ROW(),2)</formula>
    </cfRule>
  </conditionalFormatting>
  <conditionalFormatting sqref="A7">
    <cfRule type="expression" dxfId="180" priority="10">
      <formula>MOD(ROW(),2)=0</formula>
    </cfRule>
  </conditionalFormatting>
  <conditionalFormatting sqref="B7:E7 J7:M7 G7">
    <cfRule type="expression" dxfId="179" priority="9">
      <formula>MOD(ROW(),2)=0</formula>
    </cfRule>
  </conditionalFormatting>
  <conditionalFormatting sqref="H7:I7">
    <cfRule type="expression" dxfId="178" priority="8">
      <formula>MOD(ROW(),2)=0</formula>
    </cfRule>
  </conditionalFormatting>
  <conditionalFormatting sqref="F7">
    <cfRule type="expression" dxfId="177" priority="7">
      <formula>MOD(ROW(),2)=0</formula>
    </cfRule>
  </conditionalFormatting>
  <hyperlinks>
    <hyperlink ref="B24" r:id="rId1" xr:uid="{00000000-0004-0000-0600-000000000000}"/>
  </hyperlinks>
  <printOptions horizontalCentered="1" gridLines="1"/>
  <pageMargins left="0" right="0" top="0.75" bottom="0.75" header="0.3" footer="0.3"/>
  <pageSetup scale="53"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X66"/>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J20" sqref="J20"/>
    </sheetView>
  </sheetViews>
  <sheetFormatPr defaultColWidth="9.109375" defaultRowHeight="14.4" x14ac:dyDescent="0.3"/>
  <cols>
    <col min="1" max="1" width="7.88671875" style="135" customWidth="1"/>
    <col min="2" max="2" width="70.88671875" style="135" bestFit="1" customWidth="1"/>
    <col min="3" max="3" width="48.5546875" style="135" bestFit="1" customWidth="1"/>
    <col min="4" max="4" width="13.44140625" style="135" customWidth="1"/>
    <col min="5" max="5" width="7.6640625" style="135" customWidth="1"/>
    <col min="6" max="6" width="17.5546875" style="135" customWidth="1"/>
    <col min="7" max="7" width="23.88671875" style="135" customWidth="1"/>
    <col min="8" max="9" width="11.6640625" style="137" bestFit="1" customWidth="1"/>
    <col min="10" max="10" width="13.6640625" style="135" bestFit="1" customWidth="1"/>
    <col min="11" max="11" width="19.109375" style="135" customWidth="1"/>
    <col min="12" max="12" width="15.6640625" style="135" bestFit="1" customWidth="1"/>
    <col min="13" max="13" width="22.109375" style="135" customWidth="1"/>
    <col min="14" max="14" width="15.88671875" style="135" bestFit="1" customWidth="1"/>
    <col min="15" max="15" width="12.88671875" style="135" bestFit="1" customWidth="1"/>
    <col min="16" max="16" width="15.88671875" style="135" bestFit="1" customWidth="1"/>
    <col min="17" max="17" width="3.109375" style="135" customWidth="1"/>
    <col min="18" max="18" width="15.88671875" style="135" customWidth="1"/>
    <col min="19" max="19" width="16.88671875" style="135" customWidth="1"/>
    <col min="20" max="20" width="4" style="135" customWidth="1"/>
    <col min="21" max="21" width="15.109375" style="135" bestFit="1" customWidth="1"/>
    <col min="22" max="22" width="15.33203125" style="135" bestFit="1" customWidth="1"/>
    <col min="23" max="23" width="14.6640625" style="135" customWidth="1"/>
    <col min="24" max="24" width="14.33203125" style="135" customWidth="1"/>
    <col min="25" max="16384" width="9.109375" style="135"/>
  </cols>
  <sheetData>
    <row r="1" spans="1:24" ht="15.75" customHeight="1" x14ac:dyDescent="0.3">
      <c r="A1" s="132" t="s">
        <v>179</v>
      </c>
    </row>
    <row r="2" spans="1:24" ht="15.75" customHeight="1" x14ac:dyDescent="0.3">
      <c r="A2" s="138" t="str">
        <f>('#1461 Inlet Grove Comm HS '!A2)</f>
        <v>Federal Grant Allocations/Reimbursements as of: 08/30/2024</v>
      </c>
      <c r="B2" s="193"/>
      <c r="N2" s="139"/>
      <c r="O2" s="139"/>
      <c r="Q2" s="140"/>
      <c r="R2" s="140"/>
      <c r="S2" s="140"/>
      <c r="T2" s="140"/>
    </row>
    <row r="3" spans="1:24" ht="15.75" customHeight="1" x14ac:dyDescent="0.3">
      <c r="A3" s="141" t="s">
        <v>57</v>
      </c>
      <c r="B3" s="132"/>
      <c r="D3" s="132"/>
      <c r="E3" s="132"/>
      <c r="F3" s="132"/>
      <c r="Q3" s="140"/>
      <c r="R3" s="140"/>
      <c r="S3" s="140"/>
      <c r="T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A5" s="137"/>
      <c r="H5" s="147"/>
      <c r="I5" s="147"/>
      <c r="N5" s="144"/>
      <c r="O5" s="144"/>
      <c r="P5" s="144"/>
      <c r="Q5" s="145"/>
      <c r="R5" s="148"/>
      <c r="S5" s="148"/>
      <c r="T5" s="145"/>
      <c r="U5" s="578"/>
      <c r="V5" s="578"/>
      <c r="W5" s="578"/>
      <c r="X5" s="149"/>
    </row>
    <row r="6" spans="1:24" s="196" customFormat="1" ht="58.2"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2" t="str">
        <f>'#1571 South Tech Academy'!S6</f>
        <v>Available Budget as of 7/1/2024</v>
      </c>
      <c r="T6" s="194"/>
      <c r="U6" s="329" t="s">
        <v>199</v>
      </c>
      <c r="V6" s="330" t="s">
        <v>214</v>
      </c>
      <c r="W6" s="331" t="s">
        <v>215</v>
      </c>
      <c r="X6" s="157" t="str">
        <f>'#2791 The Learning Center @ Els'!X6</f>
        <v>Available Budget as of 08/30/24</v>
      </c>
    </row>
    <row r="7" spans="1:24" ht="15.75" customHeight="1" x14ac:dyDescent="0.3">
      <c r="A7" s="313">
        <v>4201</v>
      </c>
      <c r="B7" s="135" t="s">
        <v>208</v>
      </c>
      <c r="C7" s="351" t="s">
        <v>93</v>
      </c>
      <c r="D7" s="160" t="s">
        <v>270</v>
      </c>
      <c r="E7" s="178" t="s">
        <v>301</v>
      </c>
      <c r="F7" s="137" t="s">
        <v>302</v>
      </c>
      <c r="G7" s="136" t="s">
        <v>6</v>
      </c>
      <c r="H7" s="289">
        <v>1.8800000000000001E-2</v>
      </c>
      <c r="I7" s="289">
        <v>0.161</v>
      </c>
      <c r="J7" s="166">
        <v>45838</v>
      </c>
      <c r="K7" s="166">
        <v>45839</v>
      </c>
      <c r="L7" s="166">
        <v>45474</v>
      </c>
      <c r="M7" s="137" t="s">
        <v>296</v>
      </c>
      <c r="N7" s="368">
        <v>338845.75</v>
      </c>
      <c r="O7" s="377">
        <v>0</v>
      </c>
      <c r="P7" s="370">
        <f t="shared" ref="P7" si="0">N7+O7</f>
        <v>338845.75</v>
      </c>
      <c r="Q7" s="242"/>
      <c r="R7" s="368"/>
      <c r="S7" s="370">
        <f>P7-R7</f>
        <v>338845.75</v>
      </c>
      <c r="T7" s="242"/>
      <c r="U7" s="368">
        <v>0</v>
      </c>
      <c r="V7" s="369">
        <v>0</v>
      </c>
      <c r="W7" s="434">
        <f>U7+V7</f>
        <v>0</v>
      </c>
      <c r="X7" s="436">
        <f>S7-U7</f>
        <v>338845.75</v>
      </c>
    </row>
    <row r="8" spans="1:24" ht="15.7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371">
        <v>31524.12</v>
      </c>
      <c r="O8" s="477"/>
      <c r="P8" s="373">
        <f>N8+O8</f>
        <v>31524.12</v>
      </c>
      <c r="Q8" s="242"/>
      <c r="R8" s="474"/>
      <c r="S8" s="373">
        <f>P8-R8</f>
        <v>31524.12</v>
      </c>
      <c r="T8" s="242"/>
      <c r="U8" s="371">
        <v>0</v>
      </c>
      <c r="V8" s="372"/>
      <c r="W8" s="435"/>
      <c r="X8" s="390">
        <f t="shared" ref="X8:X15" si="1">S8-U8</f>
        <v>31524.12</v>
      </c>
    </row>
    <row r="9" spans="1:24" ht="15.75" customHeight="1" x14ac:dyDescent="0.3">
      <c r="A9" s="137">
        <v>4450</v>
      </c>
      <c r="B9" s="135" t="s">
        <v>184</v>
      </c>
      <c r="C9" s="282" t="s">
        <v>174</v>
      </c>
      <c r="D9" s="137" t="s">
        <v>175</v>
      </c>
      <c r="E9" s="281" t="s">
        <v>194</v>
      </c>
      <c r="F9" s="137" t="s">
        <v>185</v>
      </c>
      <c r="G9" s="136" t="s">
        <v>6</v>
      </c>
      <c r="H9" s="289">
        <v>0.05</v>
      </c>
      <c r="I9" s="289">
        <v>0.161</v>
      </c>
      <c r="J9" s="166">
        <v>45565</v>
      </c>
      <c r="K9" s="166">
        <v>45565</v>
      </c>
      <c r="L9" s="166">
        <v>44279</v>
      </c>
      <c r="M9" s="137" t="s">
        <v>186</v>
      </c>
      <c r="N9" s="378">
        <v>17731.07</v>
      </c>
      <c r="O9" s="372">
        <v>0</v>
      </c>
      <c r="P9" s="373">
        <f t="shared" ref="P9:P15" si="2">N9+O9</f>
        <v>17731.07</v>
      </c>
      <c r="Q9" s="376"/>
      <c r="R9" s="371">
        <v>17731.07</v>
      </c>
      <c r="S9" s="373">
        <f t="shared" ref="S9:S15" si="3">P9-R9</f>
        <v>0</v>
      </c>
      <c r="T9" s="242"/>
      <c r="U9" s="371">
        <v>0</v>
      </c>
      <c r="V9" s="372">
        <v>0</v>
      </c>
      <c r="W9" s="435">
        <f t="shared" ref="W9:W14" si="4">U9+V9</f>
        <v>0</v>
      </c>
      <c r="X9" s="390">
        <f t="shared" si="1"/>
        <v>0</v>
      </c>
    </row>
    <row r="10" spans="1:24" ht="15.75" customHeight="1" x14ac:dyDescent="0.3">
      <c r="A10" s="137">
        <v>4452</v>
      </c>
      <c r="B10" s="135" t="s">
        <v>246</v>
      </c>
      <c r="C10" s="473" t="s">
        <v>174</v>
      </c>
      <c r="D10" s="137" t="s">
        <v>175</v>
      </c>
      <c r="E10" s="281" t="s">
        <v>230</v>
      </c>
      <c r="F10" s="137" t="s">
        <v>231</v>
      </c>
      <c r="G10" s="136" t="s">
        <v>6</v>
      </c>
      <c r="H10" s="289">
        <v>0.05</v>
      </c>
      <c r="I10" s="289">
        <v>0.161</v>
      </c>
      <c r="J10" s="166">
        <v>45565</v>
      </c>
      <c r="K10" s="166">
        <v>45565</v>
      </c>
      <c r="L10" s="166">
        <v>44279</v>
      </c>
      <c r="M10" s="137" t="s">
        <v>177</v>
      </c>
      <c r="N10" s="378">
        <v>354732.35</v>
      </c>
      <c r="O10" s="372">
        <v>55.57</v>
      </c>
      <c r="P10" s="373">
        <f t="shared" si="2"/>
        <v>354787.92</v>
      </c>
      <c r="Q10" s="376"/>
      <c r="R10" s="371">
        <v>225910.11</v>
      </c>
      <c r="S10" s="373">
        <f t="shared" si="3"/>
        <v>128877.81</v>
      </c>
      <c r="T10" s="242"/>
      <c r="U10" s="371"/>
      <c r="V10" s="372"/>
      <c r="W10" s="435">
        <f t="shared" si="4"/>
        <v>0</v>
      </c>
      <c r="X10" s="390">
        <f t="shared" si="1"/>
        <v>128877.81</v>
      </c>
    </row>
    <row r="11" spans="1:24" ht="15.75" customHeight="1" x14ac:dyDescent="0.3">
      <c r="A11" s="137">
        <v>4454</v>
      </c>
      <c r="B11" s="135" t="s">
        <v>247</v>
      </c>
      <c r="C11" s="473" t="s">
        <v>174</v>
      </c>
      <c r="D11" s="137" t="s">
        <v>175</v>
      </c>
      <c r="E11" s="281" t="s">
        <v>232</v>
      </c>
      <c r="F11" s="137" t="s">
        <v>245</v>
      </c>
      <c r="G11" s="136" t="s">
        <v>6</v>
      </c>
      <c r="H11" s="289">
        <v>0.05</v>
      </c>
      <c r="I11" s="289">
        <v>0.161</v>
      </c>
      <c r="J11" s="166">
        <v>45565</v>
      </c>
      <c r="K11" s="166">
        <v>45565</v>
      </c>
      <c r="L11" s="166">
        <v>44279</v>
      </c>
      <c r="M11" s="137" t="s">
        <v>209</v>
      </c>
      <c r="N11" s="378">
        <v>19058.650000000001</v>
      </c>
      <c r="O11" s="372">
        <v>351.15</v>
      </c>
      <c r="P11" s="373">
        <f t="shared" si="2"/>
        <v>19409.800000000003</v>
      </c>
      <c r="Q11" s="376"/>
      <c r="R11" s="371"/>
      <c r="S11" s="373">
        <f t="shared" si="3"/>
        <v>19409.800000000003</v>
      </c>
      <c r="T11" s="242"/>
      <c r="U11" s="371"/>
      <c r="V11" s="372"/>
      <c r="W11" s="435">
        <f t="shared" si="4"/>
        <v>0</v>
      </c>
      <c r="X11" s="390">
        <f t="shared" si="1"/>
        <v>19409.800000000003</v>
      </c>
    </row>
    <row r="12" spans="1:24" ht="15.75" customHeight="1" x14ac:dyDescent="0.3">
      <c r="A12" s="137">
        <v>4457</v>
      </c>
      <c r="B12" s="135" t="s">
        <v>248</v>
      </c>
      <c r="C12" s="473" t="s">
        <v>174</v>
      </c>
      <c r="D12" s="137" t="s">
        <v>175</v>
      </c>
      <c r="E12" s="281" t="s">
        <v>234</v>
      </c>
      <c r="F12" s="137" t="s">
        <v>233</v>
      </c>
      <c r="G12" s="136" t="s">
        <v>6</v>
      </c>
      <c r="H12" s="289">
        <v>0.05</v>
      </c>
      <c r="I12" s="289">
        <v>0.161</v>
      </c>
      <c r="J12" s="166">
        <v>45565</v>
      </c>
      <c r="K12" s="166">
        <v>45565</v>
      </c>
      <c r="L12" s="166">
        <v>44279</v>
      </c>
      <c r="M12" s="137" t="s">
        <v>235</v>
      </c>
      <c r="N12" s="378">
        <v>9071.36</v>
      </c>
      <c r="O12" s="372"/>
      <c r="P12" s="373">
        <f t="shared" si="2"/>
        <v>9071.36</v>
      </c>
      <c r="Q12" s="376"/>
      <c r="R12" s="371"/>
      <c r="S12" s="373">
        <f t="shared" si="3"/>
        <v>9071.36</v>
      </c>
      <c r="T12" s="242"/>
      <c r="U12" s="371"/>
      <c r="V12" s="372"/>
      <c r="W12" s="435">
        <f t="shared" si="4"/>
        <v>0</v>
      </c>
      <c r="X12" s="390">
        <f t="shared" si="1"/>
        <v>9071.36</v>
      </c>
    </row>
    <row r="13" spans="1:24" ht="15.75" customHeight="1" x14ac:dyDescent="0.3">
      <c r="A13" s="137">
        <v>4459</v>
      </c>
      <c r="B13" s="135" t="s">
        <v>192</v>
      </c>
      <c r="C13" s="473" t="s">
        <v>174</v>
      </c>
      <c r="D13" s="137" t="s">
        <v>175</v>
      </c>
      <c r="E13" s="281" t="s">
        <v>193</v>
      </c>
      <c r="F13" s="137" t="s">
        <v>176</v>
      </c>
      <c r="G13" s="136" t="s">
        <v>6</v>
      </c>
      <c r="H13" s="289">
        <v>0.05</v>
      </c>
      <c r="I13" s="289">
        <v>0.161</v>
      </c>
      <c r="J13" s="166">
        <v>45565</v>
      </c>
      <c r="K13" s="166">
        <v>45565</v>
      </c>
      <c r="L13" s="166">
        <v>44279</v>
      </c>
      <c r="M13" s="137" t="s">
        <v>177</v>
      </c>
      <c r="N13" s="378">
        <v>1418929.41</v>
      </c>
      <c r="O13" s="372">
        <v>222.28</v>
      </c>
      <c r="P13" s="373">
        <f t="shared" si="2"/>
        <v>1419151.69</v>
      </c>
      <c r="Q13" s="376"/>
      <c r="R13" s="371">
        <f>426891.03+607508.46</f>
        <v>1034399.49</v>
      </c>
      <c r="S13" s="373">
        <f t="shared" si="3"/>
        <v>384752.19999999995</v>
      </c>
      <c r="T13" s="242"/>
      <c r="U13" s="371">
        <v>384752.2</v>
      </c>
      <c r="V13" s="372"/>
      <c r="W13" s="435">
        <f t="shared" si="4"/>
        <v>384752.2</v>
      </c>
      <c r="X13" s="390">
        <f t="shared" si="1"/>
        <v>0</v>
      </c>
    </row>
    <row r="14" spans="1:24" ht="15.75" customHeight="1" x14ac:dyDescent="0.3">
      <c r="A14" s="137">
        <v>4462</v>
      </c>
      <c r="B14" s="135" t="s">
        <v>250</v>
      </c>
      <c r="C14" s="473" t="s">
        <v>174</v>
      </c>
      <c r="D14" s="137" t="s">
        <v>175</v>
      </c>
      <c r="E14" s="281" t="s">
        <v>239</v>
      </c>
      <c r="F14" s="137" t="s">
        <v>240</v>
      </c>
      <c r="G14" s="136" t="s">
        <v>6</v>
      </c>
      <c r="H14" s="289">
        <v>0.05</v>
      </c>
      <c r="I14" s="289">
        <v>0.161</v>
      </c>
      <c r="J14" s="166">
        <v>45565</v>
      </c>
      <c r="K14" s="166">
        <v>45565</v>
      </c>
      <c r="L14" s="166">
        <v>44279</v>
      </c>
      <c r="M14" s="137" t="s">
        <v>241</v>
      </c>
      <c r="N14" s="378">
        <v>15023.94</v>
      </c>
      <c r="O14" s="372"/>
      <c r="P14" s="373">
        <f t="shared" si="2"/>
        <v>15023.94</v>
      </c>
      <c r="Q14" s="376"/>
      <c r="R14" s="371"/>
      <c r="S14" s="373">
        <f t="shared" si="3"/>
        <v>15023.94</v>
      </c>
      <c r="T14" s="242"/>
      <c r="U14" s="371"/>
      <c r="V14" s="372"/>
      <c r="W14" s="435">
        <f t="shared" si="4"/>
        <v>0</v>
      </c>
      <c r="X14" s="390">
        <f t="shared" si="1"/>
        <v>15023.94</v>
      </c>
    </row>
    <row r="15" spans="1:24" ht="15.75" customHeight="1" x14ac:dyDescent="0.3">
      <c r="A15" s="137">
        <v>4463</v>
      </c>
      <c r="B15" s="135" t="s">
        <v>251</v>
      </c>
      <c r="C15" s="473" t="s">
        <v>174</v>
      </c>
      <c r="D15" s="137" t="s">
        <v>175</v>
      </c>
      <c r="E15" s="281" t="s">
        <v>242</v>
      </c>
      <c r="F15" s="137" t="s">
        <v>243</v>
      </c>
      <c r="G15" s="136" t="s">
        <v>6</v>
      </c>
      <c r="H15" s="289">
        <v>0.05</v>
      </c>
      <c r="I15" s="289">
        <v>0.161</v>
      </c>
      <c r="J15" s="166">
        <v>45565</v>
      </c>
      <c r="K15" s="166">
        <v>45565</v>
      </c>
      <c r="L15" s="166">
        <v>44279</v>
      </c>
      <c r="M15" s="137" t="s">
        <v>244</v>
      </c>
      <c r="N15" s="378">
        <v>50665.68</v>
      </c>
      <c r="O15" s="372"/>
      <c r="P15" s="373">
        <f t="shared" si="2"/>
        <v>50665.68</v>
      </c>
      <c r="Q15" s="376"/>
      <c r="R15" s="371"/>
      <c r="S15" s="373">
        <f t="shared" si="3"/>
        <v>50665.68</v>
      </c>
      <c r="T15" s="242"/>
      <c r="U15" s="371"/>
      <c r="V15" s="372"/>
      <c r="W15" s="435"/>
      <c r="X15" s="390">
        <f t="shared" si="1"/>
        <v>50665.68</v>
      </c>
    </row>
    <row r="16" spans="1:24" ht="15.75" customHeight="1" thickBot="1" x14ac:dyDescent="0.35">
      <c r="C16" s="351"/>
      <c r="D16" s="178"/>
      <c r="E16" s="178"/>
      <c r="J16" s="192"/>
      <c r="K16" s="192"/>
      <c r="L16" s="192"/>
      <c r="M16" s="218" t="s">
        <v>37</v>
      </c>
      <c r="N16" s="346">
        <f>SUM(N7:N15)</f>
        <v>2255582.33</v>
      </c>
      <c r="O16" s="347">
        <f>SUM(O7:O15)</f>
        <v>629</v>
      </c>
      <c r="P16" s="348">
        <f>SUM(P7:P15)</f>
        <v>2256211.33</v>
      </c>
      <c r="Q16" s="130"/>
      <c r="R16" s="346">
        <f>SUM(R7:R15)</f>
        <v>1278040.67</v>
      </c>
      <c r="S16" s="348">
        <f>SUM(S7:S15)</f>
        <v>978170.65999999992</v>
      </c>
      <c r="T16" s="172"/>
      <c r="U16" s="346">
        <f>SUM(U7:U15)</f>
        <v>384752.2</v>
      </c>
      <c r="V16" s="347">
        <f>SUM(V7:V15)</f>
        <v>0</v>
      </c>
      <c r="W16" s="347">
        <f>SUM(W7:W15)</f>
        <v>384752.2</v>
      </c>
      <c r="X16" s="348">
        <f>SUM(X7:X15)</f>
        <v>593418.46</v>
      </c>
    </row>
    <row r="17" spans="2:21" ht="15.75" customHeight="1" thickTop="1" x14ac:dyDescent="0.3">
      <c r="C17" s="351"/>
      <c r="D17" s="178"/>
      <c r="E17" s="178"/>
      <c r="M17" s="218"/>
      <c r="N17" s="168"/>
      <c r="O17" s="168"/>
      <c r="P17" s="168"/>
      <c r="R17" s="167"/>
      <c r="S17" s="167"/>
      <c r="T17" s="167"/>
      <c r="U17" s="140"/>
    </row>
    <row r="18" spans="2:21" ht="15.75" customHeight="1" x14ac:dyDescent="0.3">
      <c r="C18" s="351"/>
      <c r="D18" s="178"/>
      <c r="E18" s="178"/>
      <c r="M18" s="218"/>
      <c r="N18" s="168"/>
      <c r="O18" s="168"/>
      <c r="P18" s="168"/>
      <c r="R18" s="168"/>
      <c r="S18" s="168"/>
      <c r="T18" s="167"/>
      <c r="U18" s="140"/>
    </row>
    <row r="19" spans="2:21" ht="15.75" customHeight="1" x14ac:dyDescent="0.3">
      <c r="B19" s="132" t="s">
        <v>109</v>
      </c>
      <c r="C19" s="351"/>
      <c r="D19" s="178"/>
      <c r="E19" s="178"/>
      <c r="M19" s="218"/>
      <c r="N19" s="168"/>
      <c r="O19" s="168"/>
      <c r="P19" s="168"/>
      <c r="R19" s="168"/>
      <c r="S19" s="168"/>
      <c r="T19" s="167"/>
      <c r="U19" s="140"/>
    </row>
    <row r="20" spans="2:21" ht="15.75" customHeight="1" x14ac:dyDescent="0.3">
      <c r="B20" s="582" t="s">
        <v>216</v>
      </c>
      <c r="C20" s="582"/>
      <c r="D20" s="582"/>
      <c r="E20" s="582"/>
      <c r="F20" s="582"/>
      <c r="G20" s="582"/>
      <c r="H20" s="174"/>
      <c r="I20" s="174"/>
      <c r="J20" s="173"/>
      <c r="M20" s="218"/>
      <c r="N20" s="168"/>
      <c r="O20" s="168"/>
      <c r="P20" s="168"/>
      <c r="R20" s="168"/>
      <c r="S20" s="168"/>
      <c r="T20" s="167"/>
      <c r="U20" s="140"/>
    </row>
    <row r="21" spans="2:21" ht="15.75" customHeight="1" x14ac:dyDescent="0.3">
      <c r="C21" s="178"/>
      <c r="D21" s="178"/>
      <c r="E21" s="178"/>
      <c r="M21" s="218"/>
      <c r="N21" s="168"/>
      <c r="O21" s="168"/>
      <c r="P21" s="168"/>
      <c r="R21" s="168"/>
      <c r="S21" s="168"/>
      <c r="T21" s="167"/>
      <c r="U21" s="140"/>
    </row>
    <row r="22" spans="2:21" ht="15.75" customHeight="1" x14ac:dyDescent="0.3">
      <c r="B22" s="582" t="s">
        <v>113</v>
      </c>
      <c r="C22" s="582"/>
      <c r="D22" s="582"/>
      <c r="E22" s="582"/>
      <c r="F22" s="582"/>
      <c r="G22" s="582"/>
      <c r="H22" s="174"/>
      <c r="I22" s="174"/>
      <c r="J22" s="173"/>
      <c r="M22" s="218"/>
      <c r="N22" s="168"/>
      <c r="O22" s="168"/>
      <c r="P22" s="168"/>
      <c r="R22" s="168"/>
      <c r="S22" s="168"/>
      <c r="T22" s="167"/>
      <c r="U22" s="140"/>
    </row>
    <row r="23" spans="2:21" ht="15.75" customHeight="1" x14ac:dyDescent="0.3">
      <c r="B23" s="173"/>
      <c r="C23" s="173"/>
      <c r="D23" s="173"/>
      <c r="E23" s="173"/>
      <c r="F23" s="173"/>
      <c r="G23" s="173"/>
      <c r="H23" s="174"/>
      <c r="I23" s="174"/>
      <c r="J23" s="173"/>
      <c r="M23" s="218"/>
      <c r="N23" s="168"/>
      <c r="O23" s="168"/>
      <c r="P23" s="168"/>
      <c r="R23" s="168"/>
      <c r="S23" s="168"/>
      <c r="T23" s="167"/>
      <c r="U23" s="140"/>
    </row>
    <row r="24" spans="2:21" ht="15.75" customHeight="1" x14ac:dyDescent="0.3">
      <c r="B24" s="582" t="s">
        <v>134</v>
      </c>
      <c r="C24" s="582"/>
      <c r="D24" s="582"/>
      <c r="E24" s="582"/>
      <c r="F24" s="582"/>
      <c r="G24" s="582"/>
      <c r="H24" s="174"/>
      <c r="I24" s="174"/>
      <c r="J24" s="173"/>
      <c r="M24" s="218"/>
      <c r="N24" s="168"/>
      <c r="O24" s="168"/>
      <c r="P24" s="168"/>
      <c r="R24" s="168"/>
      <c r="S24" s="168"/>
      <c r="T24" s="167"/>
      <c r="U24" s="140"/>
    </row>
    <row r="25" spans="2:21" ht="15.75" customHeight="1" x14ac:dyDescent="0.3">
      <c r="B25" s="593" t="s">
        <v>133</v>
      </c>
      <c r="C25" s="582"/>
      <c r="D25" s="582"/>
      <c r="E25" s="582"/>
      <c r="F25" s="582"/>
      <c r="G25" s="582"/>
      <c r="H25" s="174"/>
      <c r="I25" s="174"/>
      <c r="J25" s="173"/>
      <c r="M25" s="218"/>
      <c r="N25" s="168"/>
      <c r="O25" s="168"/>
      <c r="P25" s="168"/>
      <c r="R25" s="168"/>
      <c r="S25" s="168"/>
      <c r="T25" s="167"/>
      <c r="U25" s="140"/>
    </row>
    <row r="26" spans="2:21" ht="15.75" customHeight="1" x14ac:dyDescent="0.3">
      <c r="B26" s="173"/>
      <c r="C26" s="173"/>
      <c r="D26" s="173"/>
      <c r="E26" s="173"/>
      <c r="F26" s="173"/>
      <c r="G26" s="173"/>
      <c r="H26" s="174"/>
      <c r="I26" s="174"/>
      <c r="J26" s="173"/>
      <c r="M26" s="218"/>
      <c r="N26" s="168"/>
      <c r="O26" s="168"/>
      <c r="P26" s="168"/>
      <c r="R26" s="168"/>
      <c r="S26" s="168"/>
      <c r="T26" s="167"/>
      <c r="U26" s="140"/>
    </row>
    <row r="27" spans="2:21" ht="15.75" customHeight="1" x14ac:dyDescent="0.3">
      <c r="B27" s="131" t="s">
        <v>96</v>
      </c>
      <c r="C27" s="176" t="s">
        <v>99</v>
      </c>
      <c r="D27" s="176" t="s">
        <v>100</v>
      </c>
      <c r="E27" s="176"/>
      <c r="F27" s="173"/>
      <c r="G27" s="173"/>
      <c r="H27" s="174"/>
      <c r="I27" s="174"/>
      <c r="J27" s="173"/>
      <c r="M27" s="218"/>
      <c r="N27" s="168"/>
      <c r="O27" s="168"/>
      <c r="P27" s="168"/>
      <c r="R27" s="168"/>
      <c r="S27" s="168"/>
      <c r="T27" s="167"/>
      <c r="U27" s="140"/>
    </row>
    <row r="28" spans="2:21" ht="15.75" customHeight="1" x14ac:dyDescent="0.3">
      <c r="B28" s="135" t="s">
        <v>97</v>
      </c>
      <c r="C28" s="178" t="s">
        <v>189</v>
      </c>
      <c r="D28" s="178" t="s">
        <v>103</v>
      </c>
      <c r="E28" s="178"/>
      <c r="F28" s="173"/>
      <c r="G28" s="173"/>
      <c r="H28" s="174"/>
      <c r="I28" s="174"/>
      <c r="J28" s="173"/>
      <c r="M28" s="218"/>
      <c r="N28" s="168"/>
      <c r="O28" s="168"/>
      <c r="P28" s="168"/>
      <c r="R28" s="168"/>
      <c r="S28" s="168"/>
      <c r="T28" s="167"/>
      <c r="U28" s="140"/>
    </row>
    <row r="29" spans="2:21" ht="15.75" customHeight="1" x14ac:dyDescent="0.3">
      <c r="B29" s="135" t="s">
        <v>205</v>
      </c>
      <c r="C29" s="178" t="s">
        <v>187</v>
      </c>
      <c r="D29" s="178" t="s">
        <v>188</v>
      </c>
      <c r="E29" s="178"/>
      <c r="M29" s="218"/>
      <c r="N29" s="168"/>
      <c r="O29" s="168"/>
      <c r="P29" s="168"/>
      <c r="R29" s="168"/>
      <c r="S29" s="168"/>
      <c r="T29" s="167"/>
      <c r="U29" s="140"/>
    </row>
    <row r="30" spans="2:21" ht="15.75" customHeight="1" x14ac:dyDescent="0.3">
      <c r="E30" s="178"/>
      <c r="M30" s="218"/>
      <c r="N30" s="168"/>
      <c r="O30" s="168"/>
      <c r="P30" s="168"/>
      <c r="R30" s="168"/>
      <c r="S30" s="168"/>
      <c r="T30" s="167"/>
      <c r="U30" s="140"/>
    </row>
    <row r="31" spans="2:21" ht="15.75" customHeight="1" x14ac:dyDescent="0.3">
      <c r="E31" s="178"/>
      <c r="M31" s="218"/>
      <c r="N31" s="168"/>
      <c r="O31" s="168"/>
      <c r="P31" s="168"/>
      <c r="R31" s="168"/>
      <c r="S31" s="168"/>
      <c r="T31" s="167"/>
      <c r="U31" s="140"/>
    </row>
    <row r="32" spans="2:21" ht="15.75" customHeight="1" x14ac:dyDescent="0.3">
      <c r="C32" s="178"/>
      <c r="D32" s="178"/>
      <c r="E32" s="178"/>
      <c r="M32" s="218"/>
      <c r="N32" s="168"/>
      <c r="O32" s="168"/>
      <c r="P32" s="168"/>
      <c r="R32" s="168"/>
      <c r="S32" s="168"/>
      <c r="T32" s="167"/>
      <c r="U32" s="140"/>
    </row>
    <row r="33" spans="2:23" ht="15.75" customHeight="1" x14ac:dyDescent="0.3">
      <c r="B33" s="581" t="s">
        <v>300</v>
      </c>
      <c r="C33" s="581"/>
      <c r="D33" s="581"/>
      <c r="E33" s="581"/>
      <c r="F33" s="581"/>
      <c r="G33" s="581"/>
      <c r="H33" s="581"/>
      <c r="I33" s="581"/>
      <c r="M33" s="218"/>
      <c r="N33" s="168"/>
      <c r="O33" s="168"/>
      <c r="P33" s="168"/>
      <c r="R33" s="168"/>
      <c r="S33" s="168"/>
      <c r="T33" s="167"/>
      <c r="U33" s="140"/>
    </row>
    <row r="34" spans="2:23" ht="15.75" customHeight="1" x14ac:dyDescent="0.3">
      <c r="B34" s="128"/>
      <c r="C34" s="178"/>
      <c r="D34" s="178"/>
      <c r="E34" s="178"/>
      <c r="M34" s="218"/>
      <c r="N34" s="168"/>
      <c r="O34" s="168"/>
      <c r="P34" s="168"/>
      <c r="R34" s="168"/>
      <c r="S34" s="168"/>
      <c r="T34" s="167"/>
      <c r="U34" s="140"/>
    </row>
    <row r="35" spans="2:23" ht="15.75" customHeight="1" x14ac:dyDescent="0.3">
      <c r="B35" s="187"/>
      <c r="C35" s="210"/>
      <c r="D35" s="210"/>
      <c r="E35" s="210"/>
      <c r="F35" s="187"/>
      <c r="G35" s="187"/>
      <c r="H35" s="210"/>
      <c r="I35" s="210"/>
      <c r="J35" s="187"/>
      <c r="K35" s="187"/>
      <c r="L35" s="187"/>
      <c r="M35" s="187"/>
      <c r="N35" s="187"/>
      <c r="O35" s="140"/>
      <c r="P35" s="140"/>
      <c r="Q35" s="140"/>
      <c r="R35" s="140"/>
      <c r="S35" s="140"/>
      <c r="T35" s="140"/>
      <c r="U35" s="140"/>
    </row>
    <row r="36" spans="2:23" ht="15.75" customHeight="1" x14ac:dyDescent="0.3">
      <c r="O36" s="180"/>
      <c r="P36" s="180"/>
      <c r="Q36" s="180"/>
      <c r="R36" s="290" t="s">
        <v>219</v>
      </c>
      <c r="S36" s="183"/>
      <c r="T36" s="301"/>
    </row>
    <row r="37" spans="2:23" ht="15.75" customHeight="1" x14ac:dyDescent="0.3">
      <c r="B37" s="184" t="s">
        <v>218</v>
      </c>
      <c r="C37" s="185" t="s">
        <v>1</v>
      </c>
      <c r="D37" s="185"/>
      <c r="E37" s="185"/>
      <c r="F37" s="185" t="s">
        <v>33</v>
      </c>
      <c r="G37" s="185" t="s">
        <v>34</v>
      </c>
      <c r="H37" s="185"/>
      <c r="I37" s="185"/>
      <c r="J37" s="185"/>
      <c r="K37" s="185"/>
      <c r="L37" s="185"/>
      <c r="M37" s="185" t="s">
        <v>35</v>
      </c>
      <c r="N37" s="185" t="s">
        <v>36</v>
      </c>
      <c r="O37" s="186"/>
      <c r="P37" s="186"/>
      <c r="Q37" s="186"/>
      <c r="R37" s="187" t="s">
        <v>79</v>
      </c>
      <c r="S37" s="188"/>
      <c r="T37" s="292"/>
    </row>
    <row r="38" spans="2:23" ht="15.75" customHeight="1" x14ac:dyDescent="0.3">
      <c r="B38" s="189"/>
      <c r="C38" s="145"/>
      <c r="D38" s="145"/>
      <c r="E38" s="145"/>
      <c r="F38" s="145"/>
      <c r="G38" s="145"/>
      <c r="H38" s="194"/>
      <c r="I38" s="194"/>
      <c r="J38" s="145"/>
      <c r="K38" s="145"/>
      <c r="L38" s="145"/>
      <c r="M38" s="145"/>
      <c r="N38" s="145"/>
      <c r="O38" s="136"/>
      <c r="P38" s="136"/>
      <c r="Q38" s="136"/>
      <c r="R38" s="293"/>
      <c r="S38" s="294"/>
      <c r="T38" s="294"/>
    </row>
    <row r="39" spans="2:23" ht="15.75" customHeight="1" x14ac:dyDescent="0.3">
      <c r="B39" s="189"/>
      <c r="C39" s="145"/>
      <c r="D39" s="145"/>
      <c r="E39" s="145"/>
      <c r="F39" s="145"/>
      <c r="G39" s="145"/>
      <c r="H39" s="194"/>
      <c r="I39" s="194"/>
      <c r="J39" s="145"/>
      <c r="K39" s="145"/>
      <c r="L39" s="145"/>
      <c r="M39" s="145"/>
      <c r="N39" s="145"/>
      <c r="O39" s="136"/>
      <c r="P39" s="136"/>
      <c r="Q39" s="136"/>
    </row>
    <row r="40" spans="2:23" ht="15.75" customHeight="1" x14ac:dyDescent="0.3">
      <c r="B40" s="189"/>
      <c r="C40" s="465"/>
      <c r="D40" s="465"/>
      <c r="E40" s="465"/>
      <c r="F40" s="465"/>
      <c r="G40" s="465"/>
      <c r="H40" s="465"/>
      <c r="I40" s="465"/>
      <c r="J40" s="465"/>
      <c r="K40" s="465"/>
      <c r="L40" s="465"/>
      <c r="M40" s="465"/>
      <c r="N40" s="465"/>
      <c r="O40" s="136"/>
      <c r="P40" s="136"/>
      <c r="Q40" s="136"/>
    </row>
    <row r="41" spans="2:23" ht="15.75" customHeight="1" x14ac:dyDescent="0.3">
      <c r="B41" s="189"/>
      <c r="C41" s="145"/>
      <c r="D41" s="145"/>
      <c r="E41" s="145"/>
      <c r="F41" s="145"/>
      <c r="G41" s="145"/>
      <c r="H41" s="194"/>
      <c r="I41" s="194"/>
      <c r="J41" s="145"/>
      <c r="K41" s="145"/>
      <c r="L41" s="145"/>
      <c r="M41" s="145"/>
      <c r="N41" s="145"/>
      <c r="O41" s="203"/>
      <c r="P41" s="203"/>
      <c r="Q41" s="203"/>
      <c r="R41" s="143"/>
      <c r="S41" s="143"/>
      <c r="T41" s="143"/>
    </row>
    <row r="42" spans="2:23" ht="15.75" customHeight="1" x14ac:dyDescent="0.3">
      <c r="B42" s="204"/>
      <c r="C42" s="205"/>
      <c r="D42" s="205"/>
      <c r="E42" s="205"/>
      <c r="F42" s="206"/>
      <c r="G42" s="207"/>
      <c r="H42" s="207"/>
      <c r="I42" s="207"/>
      <c r="J42" s="207"/>
      <c r="K42" s="207"/>
      <c r="L42" s="207"/>
      <c r="M42" s="161"/>
      <c r="N42" s="203"/>
      <c r="O42" s="143"/>
      <c r="P42" s="143"/>
      <c r="Q42" s="143"/>
      <c r="R42" s="143"/>
      <c r="S42" s="143"/>
      <c r="T42" s="143"/>
    </row>
    <row r="43" spans="2:23" ht="15.75" customHeight="1" x14ac:dyDescent="0.3">
      <c r="C43" s="224"/>
      <c r="D43" s="224"/>
      <c r="E43" s="224"/>
      <c r="F43" s="206"/>
      <c r="G43" s="225"/>
      <c r="H43" s="207"/>
      <c r="I43" s="207"/>
      <c r="J43" s="225"/>
      <c r="K43" s="225"/>
      <c r="L43" s="225"/>
      <c r="M43" s="226"/>
      <c r="N43" s="143"/>
      <c r="O43" s="265"/>
      <c r="P43" s="143"/>
      <c r="Q43" s="143"/>
      <c r="R43" s="143"/>
      <c r="S43" s="143"/>
      <c r="T43" s="314"/>
    </row>
    <row r="44" spans="2:23" ht="15.75" customHeight="1" x14ac:dyDescent="0.3">
      <c r="C44" s="224"/>
      <c r="D44" s="224"/>
      <c r="E44" s="224"/>
      <c r="F44" s="206"/>
      <c r="G44" s="225"/>
      <c r="H44" s="207"/>
      <c r="I44" s="207"/>
      <c r="J44" s="225"/>
      <c r="K44" s="225"/>
      <c r="L44" s="225"/>
      <c r="M44" s="226"/>
      <c r="N44" s="227"/>
      <c r="O44" s="228"/>
      <c r="P44" s="314"/>
      <c r="Q44" s="146"/>
      <c r="R44" s="143"/>
      <c r="S44" s="143"/>
      <c r="T44" s="143"/>
    </row>
    <row r="45" spans="2:23" ht="15.75" customHeight="1" x14ac:dyDescent="0.3">
      <c r="B45" s="229"/>
      <c r="C45" s="224"/>
      <c r="D45" s="224"/>
      <c r="E45" s="224"/>
      <c r="F45" s="206"/>
      <c r="G45" s="230"/>
      <c r="H45" s="207"/>
      <c r="I45" s="207"/>
      <c r="J45" s="230"/>
      <c r="K45" s="230"/>
      <c r="L45" s="230"/>
      <c r="M45" s="226"/>
      <c r="N45" s="203"/>
      <c r="O45" s="237"/>
      <c r="P45" s="237"/>
      <c r="Q45" s="146"/>
      <c r="R45" s="143"/>
      <c r="S45" s="143"/>
      <c r="T45" s="143"/>
    </row>
    <row r="46" spans="2:23" ht="15.75" customHeight="1" x14ac:dyDescent="0.3">
      <c r="B46" s="229"/>
      <c r="C46" s="224"/>
      <c r="D46" s="224"/>
      <c r="E46" s="224"/>
      <c r="F46" s="206"/>
      <c r="G46" s="230"/>
      <c r="H46" s="207"/>
      <c r="I46" s="207"/>
      <c r="J46" s="230"/>
      <c r="K46" s="230"/>
      <c r="L46" s="230"/>
      <c r="M46" s="226"/>
      <c r="N46" s="203"/>
      <c r="O46" s="237"/>
      <c r="P46" s="237"/>
      <c r="Q46" s="146"/>
      <c r="R46" s="143"/>
      <c r="S46" s="143"/>
      <c r="T46" s="143"/>
    </row>
    <row r="47" spans="2:23" ht="15.75" customHeight="1" x14ac:dyDescent="0.3">
      <c r="B47" s="229"/>
      <c r="C47" s="224"/>
      <c r="D47" s="224"/>
      <c r="E47" s="224"/>
      <c r="F47" s="206"/>
      <c r="G47" s="230"/>
      <c r="H47" s="207"/>
      <c r="I47" s="207"/>
      <c r="J47" s="230"/>
      <c r="K47" s="230"/>
      <c r="L47" s="230"/>
      <c r="M47" s="226"/>
      <c r="N47" s="203"/>
      <c r="O47" s="237"/>
      <c r="P47" s="237"/>
      <c r="Q47" s="146"/>
      <c r="R47" s="143"/>
      <c r="S47" s="143"/>
      <c r="T47" s="143"/>
    </row>
    <row r="48" spans="2:23" ht="15.75" customHeight="1" x14ac:dyDescent="0.3">
      <c r="B48" s="229"/>
      <c r="C48" s="224"/>
      <c r="D48" s="224"/>
      <c r="E48" s="224"/>
      <c r="F48" s="206"/>
      <c r="G48" s="230"/>
      <c r="H48" s="207"/>
      <c r="I48" s="207"/>
      <c r="J48" s="230"/>
      <c r="K48" s="230"/>
      <c r="L48" s="230"/>
      <c r="M48" s="232"/>
      <c r="N48" s="208"/>
      <c r="O48" s="237"/>
      <c r="P48" s="237"/>
      <c r="Q48" s="146"/>
      <c r="R48" s="143"/>
      <c r="S48" s="143"/>
      <c r="T48" s="143"/>
      <c r="W48" s="130"/>
    </row>
    <row r="49" spans="6:23" ht="15.75" customHeight="1" x14ac:dyDescent="0.3">
      <c r="O49" s="143"/>
      <c r="P49" s="143"/>
      <c r="Q49" s="143"/>
      <c r="R49" s="143"/>
      <c r="S49" s="143"/>
      <c r="T49" s="143"/>
      <c r="W49" s="130"/>
    </row>
    <row r="50" spans="6:23" ht="15.75" customHeight="1" x14ac:dyDescent="0.3">
      <c r="F50" s="169"/>
      <c r="G50" s="234"/>
      <c r="H50" s="233"/>
      <c r="I50" s="233"/>
      <c r="J50" s="234"/>
      <c r="K50" s="234"/>
      <c r="L50" s="234"/>
      <c r="O50" s="143"/>
      <c r="P50" s="143"/>
      <c r="Q50" s="143"/>
      <c r="R50" s="143"/>
      <c r="S50" s="143"/>
      <c r="T50" s="143"/>
      <c r="W50" s="130"/>
    </row>
    <row r="51" spans="6:23" ht="15.75" customHeight="1" x14ac:dyDescent="0.3"/>
    <row r="52" spans="6:23" ht="15.75" customHeight="1" x14ac:dyDescent="0.3">
      <c r="V52" s="135" t="s">
        <v>202</v>
      </c>
      <c r="W52" s="168">
        <f>W16</f>
        <v>384752.2</v>
      </c>
    </row>
    <row r="53" spans="6:23" ht="15.75" customHeight="1" x14ac:dyDescent="0.3">
      <c r="W53" s="130"/>
    </row>
    <row r="54" spans="6:23" ht="15.75" customHeight="1" x14ac:dyDescent="0.3"/>
    <row r="55" spans="6:23" ht="15.75" customHeight="1" x14ac:dyDescent="0.3"/>
    <row r="56" spans="6:23" ht="15.75" customHeight="1" x14ac:dyDescent="0.3"/>
    <row r="57" spans="6:23" ht="15.75" customHeight="1" x14ac:dyDescent="0.3"/>
    <row r="58" spans="6:23" ht="15.75" customHeight="1" x14ac:dyDescent="0.3"/>
    <row r="59" spans="6:23" ht="15.75" customHeight="1" x14ac:dyDescent="0.3"/>
    <row r="60" spans="6:23" ht="15.75" customHeight="1" x14ac:dyDescent="0.3"/>
    <row r="61" spans="6:23" ht="15.75" customHeight="1" x14ac:dyDescent="0.3"/>
    <row r="62" spans="6:23" ht="15.75" customHeight="1" x14ac:dyDescent="0.3"/>
    <row r="63" spans="6:23" ht="15.75" customHeight="1" x14ac:dyDescent="0.3"/>
    <row r="64" spans="6:23" ht="15.75" customHeight="1" x14ac:dyDescent="0.3"/>
    <row r="65" ht="15.75" customHeight="1" x14ac:dyDescent="0.3"/>
    <row r="66" ht="15.75" customHeight="1" x14ac:dyDescent="0.3"/>
  </sheetData>
  <mergeCells count="7">
    <mergeCell ref="B33:I33"/>
    <mergeCell ref="U4:W4"/>
    <mergeCell ref="U5:W5"/>
    <mergeCell ref="B25:G25"/>
    <mergeCell ref="B20:G20"/>
    <mergeCell ref="B22:G22"/>
    <mergeCell ref="B24:G24"/>
  </mergeCells>
  <conditionalFormatting sqref="A7:C7 E7:P7 N8:P8 A9:P15 R7:S15 U7:X15">
    <cfRule type="expression" dxfId="176" priority="8">
      <formula>MOD(ROW(),2)=0</formula>
    </cfRule>
  </conditionalFormatting>
  <conditionalFormatting sqref="D7">
    <cfRule type="expression" dxfId="175" priority="7">
      <formula>MOD(ROW(),2)=0</formula>
    </cfRule>
  </conditionalFormatting>
  <conditionalFormatting sqref="A8">
    <cfRule type="expression" dxfId="174" priority="5">
      <formula>MOD(ROW(),2)=0</formula>
    </cfRule>
  </conditionalFormatting>
  <conditionalFormatting sqref="B8:E8 J8:M8 G8">
    <cfRule type="expression" dxfId="173" priority="4">
      <formula>MOD(ROW(),2)=0</formula>
    </cfRule>
  </conditionalFormatting>
  <conditionalFormatting sqref="H8:I8">
    <cfRule type="expression" dxfId="172" priority="3">
      <formula>MOD(ROW(),2)=0</formula>
    </cfRule>
  </conditionalFormatting>
  <conditionalFormatting sqref="F8">
    <cfRule type="expression" dxfId="171" priority="2">
      <formula>MOD(ROW(),2)=0</formula>
    </cfRule>
  </conditionalFormatting>
  <hyperlinks>
    <hyperlink ref="B25" r:id="rId1" xr:uid="{00000000-0004-0000-0700-000000000000}"/>
  </hyperlinks>
  <printOptions horizontalCentered="1" gridLines="1"/>
  <pageMargins left="0" right="0" top="0.75" bottom="0.75" header="0.3" footer="0.3"/>
  <pageSetup scale="51"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X66"/>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S21" sqref="S21"/>
    </sheetView>
  </sheetViews>
  <sheetFormatPr defaultColWidth="9.109375" defaultRowHeight="14.4" x14ac:dyDescent="0.3"/>
  <cols>
    <col min="1" max="1" width="7.88671875" style="135" customWidth="1"/>
    <col min="2" max="2" width="68.88671875" style="135" customWidth="1"/>
    <col min="3" max="3" width="36.33203125" style="135" customWidth="1"/>
    <col min="4" max="4" width="14.5546875" style="135" bestFit="1" customWidth="1"/>
    <col min="5" max="5" width="13.6640625" style="135" customWidth="1"/>
    <col min="6" max="6" width="19.44140625" style="135" bestFit="1" customWidth="1"/>
    <col min="7" max="7" width="23" style="135" bestFit="1" customWidth="1"/>
    <col min="8" max="8" width="11.33203125" style="137" customWidth="1"/>
    <col min="9" max="9" width="13.33203125" style="137" customWidth="1"/>
    <col min="10" max="10" width="13.5546875" style="135" customWidth="1"/>
    <col min="11" max="11" width="15.33203125" style="135" customWidth="1"/>
    <col min="12" max="12" width="9.5546875" style="135" customWidth="1"/>
    <col min="13" max="13" width="19.33203125" style="135" bestFit="1" customWidth="1"/>
    <col min="14" max="14" width="15.88671875" style="135" bestFit="1" customWidth="1"/>
    <col min="15" max="15" width="13.6640625" style="135" customWidth="1"/>
    <col min="16" max="16" width="15.88671875" style="135" bestFit="1" customWidth="1"/>
    <col min="17" max="17" width="3.6640625" style="143" customWidth="1"/>
    <col min="18" max="18" width="15.88671875" style="135" customWidth="1"/>
    <col min="19" max="19" width="15.88671875" style="135" bestFit="1" customWidth="1"/>
    <col min="20" max="20" width="3.6640625" style="143" customWidth="1"/>
    <col min="21" max="21" width="14.44140625" style="135" bestFit="1" customWidth="1"/>
    <col min="22" max="22" width="15.33203125" style="135" bestFit="1" customWidth="1"/>
    <col min="23" max="23" width="15.44140625" style="135" customWidth="1"/>
    <col min="24" max="24" width="14.33203125" style="135" customWidth="1"/>
    <col min="25" max="16384" width="9.109375" style="135"/>
  </cols>
  <sheetData>
    <row r="1" spans="1:24" ht="15.75" customHeight="1" x14ac:dyDescent="0.3">
      <c r="A1" s="132" t="s">
        <v>42</v>
      </c>
    </row>
    <row r="2" spans="1:24" ht="15.75" customHeight="1" x14ac:dyDescent="0.3">
      <c r="A2" s="138" t="str">
        <f>('#1461 Inlet Grove Comm HS '!A2)</f>
        <v>Federal Grant Allocations/Reimbursements as of: 08/30/2024</v>
      </c>
      <c r="B2" s="193"/>
      <c r="N2" s="139"/>
      <c r="O2" s="139"/>
      <c r="Q2" s="146"/>
      <c r="R2" s="140"/>
      <c r="S2" s="140"/>
      <c r="T2" s="146"/>
    </row>
    <row r="3" spans="1:24" ht="15.75" customHeight="1" x14ac:dyDescent="0.3">
      <c r="A3" s="141" t="s">
        <v>68</v>
      </c>
      <c r="B3" s="132"/>
      <c r="D3" s="132"/>
      <c r="E3" s="132"/>
      <c r="F3" s="132"/>
      <c r="Q3" s="146"/>
      <c r="R3" s="140"/>
      <c r="S3" s="140"/>
      <c r="T3" s="146"/>
      <c r="U3" s="136"/>
      <c r="V3" s="142"/>
    </row>
    <row r="4" spans="1:24" ht="15.75" customHeight="1" x14ac:dyDescent="0.3">
      <c r="A4" s="132" t="s">
        <v>141</v>
      </c>
      <c r="N4" s="244"/>
      <c r="O4" s="244"/>
      <c r="P4" s="244"/>
      <c r="Q4" s="144"/>
      <c r="R4" s="140"/>
      <c r="S4" s="140"/>
      <c r="T4" s="144"/>
      <c r="U4" s="577" t="s">
        <v>291</v>
      </c>
      <c r="V4" s="577"/>
      <c r="W4" s="577"/>
      <c r="X4" s="146"/>
    </row>
    <row r="5" spans="1:24" ht="15" thickBot="1" x14ac:dyDescent="0.35">
      <c r="A5" s="137"/>
      <c r="H5" s="147"/>
      <c r="I5" s="147"/>
      <c r="N5" s="244"/>
      <c r="O5" s="244"/>
      <c r="P5" s="244"/>
      <c r="Q5" s="144"/>
      <c r="R5" s="148"/>
      <c r="S5" s="148"/>
      <c r="T5" s="144"/>
      <c r="U5" s="578"/>
      <c r="V5" s="578"/>
      <c r="W5" s="578"/>
      <c r="X5" s="149"/>
    </row>
    <row r="6" spans="1:24"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3" t="str">
        <f>'#1571 South Tech Academy'!R6</f>
        <v>Reimbursements through 6/30/2024</v>
      </c>
      <c r="S6" s="153" t="str">
        <f>'#1571 South Tech Academy'!S6</f>
        <v>Available Budget as of 7/1/2024</v>
      </c>
      <c r="T6" s="194"/>
      <c r="U6" s="329" t="s">
        <v>199</v>
      </c>
      <c r="V6" s="330" t="s">
        <v>214</v>
      </c>
      <c r="W6" s="331" t="s">
        <v>215</v>
      </c>
      <c r="X6" s="157" t="str">
        <f>'#2801 PB Maritime Acad Elem'!X6</f>
        <v>Available Budget as of 08/30/24</v>
      </c>
    </row>
    <row r="7" spans="1:24" s="143" customFormat="1" ht="15.75" customHeight="1" x14ac:dyDescent="0.3">
      <c r="A7" s="137">
        <v>4452</v>
      </c>
      <c r="B7" s="498" t="s">
        <v>246</v>
      </c>
      <c r="C7" s="473" t="s">
        <v>174</v>
      </c>
      <c r="D7" s="137" t="s">
        <v>175</v>
      </c>
      <c r="E7" s="137" t="s">
        <v>230</v>
      </c>
      <c r="F7" s="137" t="s">
        <v>231</v>
      </c>
      <c r="G7" s="137" t="s">
        <v>6</v>
      </c>
      <c r="H7" s="289">
        <v>0.05</v>
      </c>
      <c r="I7" s="289">
        <v>0.161</v>
      </c>
      <c r="J7" s="166">
        <v>45565</v>
      </c>
      <c r="K7" s="166">
        <v>45565</v>
      </c>
      <c r="L7" s="166">
        <v>44279</v>
      </c>
      <c r="M7" s="137" t="s">
        <v>177</v>
      </c>
      <c r="N7" s="378">
        <v>197877.15</v>
      </c>
      <c r="O7" s="372"/>
      <c r="P7" s="373">
        <f t="shared" ref="P7:P9" si="0">N7+O7</f>
        <v>197877.15</v>
      </c>
      <c r="Q7" s="248"/>
      <c r="R7" s="371">
        <f>78746.64+99613.95</f>
        <v>178360.59</v>
      </c>
      <c r="S7" s="381">
        <f t="shared" ref="S7:S12" si="1">P7-R7</f>
        <v>19516.559999999998</v>
      </c>
      <c r="T7" s="379"/>
      <c r="U7" s="371">
        <v>0</v>
      </c>
      <c r="V7" s="372"/>
      <c r="W7" s="435">
        <f t="shared" ref="W7:W11" si="2">U7+V7</f>
        <v>0</v>
      </c>
      <c r="X7" s="438">
        <f t="shared" ref="X7:X12" si="3">S7-U7</f>
        <v>19516.559999999998</v>
      </c>
    </row>
    <row r="8" spans="1:24" s="143" customFormat="1" ht="15.75" customHeight="1" x14ac:dyDescent="0.3">
      <c r="A8" s="137">
        <v>4454</v>
      </c>
      <c r="B8" s="498" t="s">
        <v>247</v>
      </c>
      <c r="C8" s="473" t="s">
        <v>174</v>
      </c>
      <c r="D8" s="137" t="s">
        <v>175</v>
      </c>
      <c r="E8" s="137" t="s">
        <v>232</v>
      </c>
      <c r="F8" s="137" t="s">
        <v>245</v>
      </c>
      <c r="G8" s="137" t="s">
        <v>6</v>
      </c>
      <c r="H8" s="289">
        <v>0.05</v>
      </c>
      <c r="I8" s="289">
        <v>0.161</v>
      </c>
      <c r="J8" s="166">
        <v>45565</v>
      </c>
      <c r="K8" s="166">
        <v>45565</v>
      </c>
      <c r="L8" s="166">
        <v>44279</v>
      </c>
      <c r="M8" s="137" t="s">
        <v>209</v>
      </c>
      <c r="N8" s="378">
        <v>10704.06</v>
      </c>
      <c r="O8" s="372"/>
      <c r="P8" s="373">
        <f t="shared" si="0"/>
        <v>10704.06</v>
      </c>
      <c r="Q8" s="248"/>
      <c r="R8" s="371"/>
      <c r="S8" s="381">
        <f t="shared" si="1"/>
        <v>10704.06</v>
      </c>
      <c r="T8" s="379"/>
      <c r="U8" s="371"/>
      <c r="V8" s="372"/>
      <c r="W8" s="435"/>
      <c r="X8" s="438">
        <f t="shared" si="3"/>
        <v>10704.06</v>
      </c>
    </row>
    <row r="9" spans="1:24" s="143" customFormat="1" ht="15.75" customHeight="1" x14ac:dyDescent="0.3">
      <c r="A9" s="137">
        <v>4457</v>
      </c>
      <c r="B9" s="498" t="s">
        <v>252</v>
      </c>
      <c r="C9" s="473" t="s">
        <v>174</v>
      </c>
      <c r="D9" s="137" t="s">
        <v>175</v>
      </c>
      <c r="E9" s="137" t="s">
        <v>234</v>
      </c>
      <c r="F9" s="137" t="s">
        <v>233</v>
      </c>
      <c r="G9" s="137" t="s">
        <v>6</v>
      </c>
      <c r="H9" s="289">
        <v>0.05</v>
      </c>
      <c r="I9" s="289">
        <v>0.161</v>
      </c>
      <c r="J9" s="166">
        <v>45565</v>
      </c>
      <c r="K9" s="166">
        <v>45565</v>
      </c>
      <c r="L9" s="166">
        <v>44279</v>
      </c>
      <c r="M9" s="137" t="s">
        <v>235</v>
      </c>
      <c r="N9" s="378">
        <v>5002.6400000000003</v>
      </c>
      <c r="O9" s="372"/>
      <c r="P9" s="373">
        <f t="shared" si="0"/>
        <v>5002.6400000000003</v>
      </c>
      <c r="Q9" s="248"/>
      <c r="R9" s="371">
        <v>4589.32</v>
      </c>
      <c r="S9" s="381">
        <f t="shared" si="1"/>
        <v>413.32000000000062</v>
      </c>
      <c r="T9" s="379"/>
      <c r="U9" s="371">
        <v>0</v>
      </c>
      <c r="V9" s="372"/>
      <c r="W9" s="435">
        <f>U9+V9</f>
        <v>0</v>
      </c>
      <c r="X9" s="438">
        <f t="shared" si="3"/>
        <v>413.32000000000062</v>
      </c>
    </row>
    <row r="10" spans="1:24" ht="15.75" customHeight="1" x14ac:dyDescent="0.3">
      <c r="A10" s="137">
        <v>4459</v>
      </c>
      <c r="B10" s="498" t="s">
        <v>192</v>
      </c>
      <c r="C10" s="282" t="s">
        <v>174</v>
      </c>
      <c r="D10" s="137" t="s">
        <v>175</v>
      </c>
      <c r="E10" s="137" t="s">
        <v>193</v>
      </c>
      <c r="F10" s="137" t="s">
        <v>176</v>
      </c>
      <c r="G10" s="137" t="s">
        <v>6</v>
      </c>
      <c r="H10" s="289">
        <v>0.05</v>
      </c>
      <c r="I10" s="289">
        <v>0.161</v>
      </c>
      <c r="J10" s="166">
        <v>45565</v>
      </c>
      <c r="K10" s="166">
        <v>45565</v>
      </c>
      <c r="L10" s="166">
        <v>44279</v>
      </c>
      <c r="M10" s="137" t="s">
        <v>177</v>
      </c>
      <c r="N10" s="378">
        <v>791508.61</v>
      </c>
      <c r="O10" s="372">
        <v>0</v>
      </c>
      <c r="P10" s="373">
        <f t="shared" ref="P10:P12" si="4">N10+O10</f>
        <v>791508.61</v>
      </c>
      <c r="Q10" s="248"/>
      <c r="R10" s="371">
        <f>209414.31+582094.3</f>
        <v>791508.6100000001</v>
      </c>
      <c r="S10" s="381">
        <f t="shared" si="1"/>
        <v>0</v>
      </c>
      <c r="T10" s="379"/>
      <c r="U10" s="371">
        <v>0</v>
      </c>
      <c r="V10" s="372">
        <v>0</v>
      </c>
      <c r="W10" s="435">
        <f>U10+V10</f>
        <v>0</v>
      </c>
      <c r="X10" s="438">
        <f t="shared" si="3"/>
        <v>0</v>
      </c>
    </row>
    <row r="11" spans="1:24" ht="15.75" customHeight="1" x14ac:dyDescent="0.3">
      <c r="A11" s="137">
        <v>4461</v>
      </c>
      <c r="B11" s="498" t="s">
        <v>249</v>
      </c>
      <c r="C11" s="473" t="s">
        <v>174</v>
      </c>
      <c r="D11" s="137" t="s">
        <v>175</v>
      </c>
      <c r="E11" s="137" t="s">
        <v>236</v>
      </c>
      <c r="F11" s="137" t="s">
        <v>237</v>
      </c>
      <c r="G11" s="137" t="s">
        <v>6</v>
      </c>
      <c r="H11" s="289">
        <v>0.05</v>
      </c>
      <c r="I11" s="289">
        <v>0.161</v>
      </c>
      <c r="J11" s="166">
        <v>45565</v>
      </c>
      <c r="K11" s="166">
        <v>45565</v>
      </c>
      <c r="L11" s="166">
        <v>44279</v>
      </c>
      <c r="M11" s="137" t="s">
        <v>238</v>
      </c>
      <c r="N11" s="378">
        <v>5586.64</v>
      </c>
      <c r="O11" s="372"/>
      <c r="P11" s="373">
        <f t="shared" si="4"/>
        <v>5586.64</v>
      </c>
      <c r="Q11" s="248"/>
      <c r="R11" s="371">
        <v>5586.64</v>
      </c>
      <c r="S11" s="381">
        <f t="shared" si="1"/>
        <v>0</v>
      </c>
      <c r="T11" s="379"/>
      <c r="U11" s="371">
        <v>0</v>
      </c>
      <c r="V11" s="372"/>
      <c r="W11" s="435">
        <f t="shared" si="2"/>
        <v>0</v>
      </c>
      <c r="X11" s="438">
        <f t="shared" si="3"/>
        <v>0</v>
      </c>
    </row>
    <row r="12" spans="1:24" ht="15.75" customHeight="1" x14ac:dyDescent="0.3">
      <c r="A12" s="137">
        <v>4463</v>
      </c>
      <c r="B12" s="498" t="s">
        <v>251</v>
      </c>
      <c r="C12" s="473" t="s">
        <v>174</v>
      </c>
      <c r="D12" s="137" t="s">
        <v>175</v>
      </c>
      <c r="E12" s="137" t="s">
        <v>242</v>
      </c>
      <c r="F12" s="137" t="s">
        <v>243</v>
      </c>
      <c r="G12" s="137" t="s">
        <v>6</v>
      </c>
      <c r="H12" s="289">
        <v>0.05</v>
      </c>
      <c r="I12" s="289">
        <v>0.161</v>
      </c>
      <c r="J12" s="166">
        <v>45565</v>
      </c>
      <c r="K12" s="166">
        <v>45565</v>
      </c>
      <c r="L12" s="166">
        <v>44279</v>
      </c>
      <c r="M12" s="137" t="s">
        <v>244</v>
      </c>
      <c r="N12" s="378">
        <v>27940.97</v>
      </c>
      <c r="O12" s="372"/>
      <c r="P12" s="373">
        <f t="shared" si="4"/>
        <v>27940.97</v>
      </c>
      <c r="Q12" s="248"/>
      <c r="R12" s="371"/>
      <c r="S12" s="381">
        <f t="shared" si="1"/>
        <v>27940.97</v>
      </c>
      <c r="T12" s="379"/>
      <c r="U12" s="371"/>
      <c r="V12" s="372"/>
      <c r="W12" s="435"/>
      <c r="X12" s="438">
        <f t="shared" si="3"/>
        <v>27940.97</v>
      </c>
    </row>
    <row r="13" spans="1:24" ht="15.75" customHeight="1" thickBot="1" x14ac:dyDescent="0.35">
      <c r="C13" s="279"/>
      <c r="D13" s="178"/>
      <c r="E13" s="178"/>
      <c r="H13" s="289"/>
      <c r="I13" s="289"/>
      <c r="J13" s="192"/>
      <c r="K13" s="192"/>
      <c r="L13" s="192"/>
      <c r="M13" s="218" t="s">
        <v>37</v>
      </c>
      <c r="N13" s="363">
        <f>SUM(N7:N12)</f>
        <v>1038620.07</v>
      </c>
      <c r="O13" s="347">
        <f>SUM(O7:O12)</f>
        <v>0</v>
      </c>
      <c r="P13" s="347">
        <f>SUM(P7:P12)</f>
        <v>1038620.07</v>
      </c>
      <c r="Q13" s="133"/>
      <c r="R13" s="532">
        <f>SUM(R7:R12)</f>
        <v>980045.16000000015</v>
      </c>
      <c r="S13" s="348">
        <f>SUM(S7:S12)</f>
        <v>58574.909999999996</v>
      </c>
      <c r="T13" s="277"/>
      <c r="U13" s="532">
        <f>SUM(U7:U12)</f>
        <v>0</v>
      </c>
      <c r="V13" s="347">
        <f>SUM(V7:V12)</f>
        <v>0</v>
      </c>
      <c r="W13" s="421">
        <f>SUM(W7:W12)</f>
        <v>0</v>
      </c>
      <c r="X13" s="424">
        <f>SUM(X7:X12)</f>
        <v>58574.909999999996</v>
      </c>
    </row>
    <row r="14" spans="1:24" ht="15.75" customHeight="1" thickTop="1" x14ac:dyDescent="0.3">
      <c r="C14" s="178"/>
      <c r="D14" s="178"/>
      <c r="E14" s="178"/>
      <c r="I14" s="289"/>
      <c r="J14" s="192"/>
      <c r="K14" s="192"/>
      <c r="L14" s="192"/>
      <c r="N14" s="168"/>
      <c r="O14" s="168"/>
      <c r="P14" s="168"/>
      <c r="R14" s="168"/>
      <c r="S14" s="168"/>
      <c r="T14" s="162"/>
      <c r="U14" s="140"/>
    </row>
    <row r="15" spans="1:24" ht="15.75" customHeight="1" x14ac:dyDescent="0.3">
      <c r="C15" s="178"/>
      <c r="D15" s="178"/>
      <c r="E15" s="178"/>
      <c r="J15" s="192"/>
      <c r="K15" s="192"/>
      <c r="L15" s="192"/>
      <c r="M15" s="218"/>
      <c r="N15" s="168"/>
      <c r="O15" s="168"/>
      <c r="P15" s="168"/>
      <c r="R15" s="168"/>
      <c r="S15" s="168"/>
      <c r="T15" s="162"/>
      <c r="U15" s="140"/>
    </row>
    <row r="16" spans="1:24" ht="15.75" customHeight="1" x14ac:dyDescent="0.3">
      <c r="C16" s="178"/>
      <c r="D16" s="178"/>
      <c r="E16" s="178"/>
      <c r="M16" s="218"/>
      <c r="N16" s="168"/>
      <c r="O16" s="168"/>
      <c r="P16" s="168"/>
      <c r="R16" s="168"/>
      <c r="S16" s="168"/>
      <c r="T16" s="162"/>
      <c r="U16" s="140"/>
    </row>
    <row r="17" spans="2:22" ht="15.75" customHeight="1" x14ac:dyDescent="0.3">
      <c r="B17" s="132" t="s">
        <v>109</v>
      </c>
      <c r="C17" s="178"/>
      <c r="D17" s="178"/>
      <c r="E17" s="178"/>
      <c r="M17" s="218"/>
      <c r="N17" s="168"/>
      <c r="O17" s="168"/>
      <c r="P17" s="168"/>
      <c r="R17" s="168"/>
      <c r="S17" s="168"/>
      <c r="T17" s="162"/>
      <c r="U17" s="172"/>
    </row>
    <row r="18" spans="2:22" ht="15.75" customHeight="1" x14ac:dyDescent="0.3">
      <c r="B18" s="582" t="s">
        <v>216</v>
      </c>
      <c r="C18" s="582"/>
      <c r="D18" s="582"/>
      <c r="E18" s="582"/>
      <c r="F18" s="582"/>
      <c r="G18" s="582"/>
      <c r="H18" s="174"/>
      <c r="I18" s="174"/>
      <c r="J18" s="173"/>
      <c r="M18" s="218"/>
      <c r="N18" s="168"/>
      <c r="O18" s="168"/>
      <c r="P18" s="168"/>
      <c r="R18" s="168"/>
      <c r="S18" s="168"/>
      <c r="T18" s="162"/>
      <c r="U18" s="172"/>
    </row>
    <row r="19" spans="2:22" ht="15.75" customHeight="1" x14ac:dyDescent="0.3">
      <c r="C19" s="178"/>
      <c r="D19" s="178"/>
      <c r="E19" s="178"/>
      <c r="M19" s="218"/>
      <c r="N19" s="168"/>
      <c r="O19" s="168"/>
      <c r="P19" s="168"/>
      <c r="R19" s="168"/>
      <c r="S19" s="168"/>
      <c r="T19" s="162"/>
      <c r="U19" s="172"/>
    </row>
    <row r="20" spans="2:22" ht="15.75" customHeight="1" x14ac:dyDescent="0.3">
      <c r="B20" s="582" t="s">
        <v>113</v>
      </c>
      <c r="C20" s="582"/>
      <c r="D20" s="582"/>
      <c r="E20" s="582"/>
      <c r="F20" s="582"/>
      <c r="G20" s="582"/>
      <c r="H20" s="174"/>
      <c r="I20" s="174"/>
      <c r="J20" s="173"/>
      <c r="M20" s="218"/>
      <c r="N20" s="168"/>
      <c r="O20" s="168"/>
      <c r="P20" s="168"/>
      <c r="R20" s="168"/>
      <c r="S20" s="168"/>
      <c r="T20" s="162"/>
      <c r="U20" s="172"/>
    </row>
    <row r="21" spans="2:22" ht="15.75" customHeight="1" x14ac:dyDescent="0.3">
      <c r="B21" s="173"/>
      <c r="C21" s="173"/>
      <c r="D21" s="173"/>
      <c r="E21" s="173"/>
      <c r="F21" s="173"/>
      <c r="G21" s="173"/>
      <c r="H21" s="174"/>
      <c r="I21" s="174"/>
      <c r="J21" s="173"/>
      <c r="M21" s="218"/>
      <c r="N21" s="168"/>
      <c r="O21" s="168"/>
      <c r="P21" s="168"/>
      <c r="R21" s="168"/>
      <c r="S21" s="168"/>
      <c r="T21" s="162"/>
      <c r="U21" s="172"/>
      <c r="V21" s="171"/>
    </row>
    <row r="22" spans="2:22" ht="15.75" customHeight="1" x14ac:dyDescent="0.3">
      <c r="B22" s="582" t="s">
        <v>134</v>
      </c>
      <c r="C22" s="582"/>
      <c r="D22" s="582"/>
      <c r="E22" s="582"/>
      <c r="F22" s="582"/>
      <c r="G22" s="582"/>
      <c r="H22" s="174"/>
      <c r="I22" s="174"/>
      <c r="J22" s="173"/>
      <c r="M22" s="218"/>
      <c r="N22" s="168"/>
      <c r="O22" s="168"/>
      <c r="P22" s="168"/>
      <c r="R22" s="168"/>
      <c r="S22" s="168"/>
      <c r="T22" s="162"/>
      <c r="U22" s="172"/>
    </row>
    <row r="23" spans="2:22" ht="15.75" customHeight="1" x14ac:dyDescent="0.3">
      <c r="B23" s="593" t="s">
        <v>133</v>
      </c>
      <c r="C23" s="582"/>
      <c r="D23" s="582"/>
      <c r="E23" s="582"/>
      <c r="F23" s="582"/>
      <c r="G23" s="582"/>
      <c r="H23" s="174"/>
      <c r="I23" s="174"/>
      <c r="J23" s="173"/>
      <c r="M23" s="218"/>
      <c r="N23" s="168"/>
      <c r="O23" s="168"/>
      <c r="P23" s="168"/>
      <c r="R23" s="168"/>
      <c r="S23" s="168"/>
      <c r="T23" s="162"/>
      <c r="U23" s="172"/>
    </row>
    <row r="24" spans="2:22" ht="15.75" customHeight="1" x14ac:dyDescent="0.3">
      <c r="B24" s="131" t="s">
        <v>96</v>
      </c>
      <c r="C24" s="176" t="s">
        <v>99</v>
      </c>
      <c r="D24" s="176" t="s">
        <v>100</v>
      </c>
      <c r="E24" s="176"/>
      <c r="F24" s="173"/>
      <c r="G24" s="173"/>
      <c r="H24" s="174"/>
      <c r="I24" s="174"/>
      <c r="J24" s="173"/>
      <c r="M24" s="218"/>
      <c r="N24" s="168"/>
      <c r="O24" s="168"/>
      <c r="P24" s="168"/>
      <c r="R24" s="168"/>
      <c r="S24" s="168"/>
      <c r="T24" s="162"/>
      <c r="U24" s="172"/>
    </row>
    <row r="25" spans="2:22" ht="15.75" customHeight="1" x14ac:dyDescent="0.3">
      <c r="C25" s="178"/>
      <c r="D25" s="178"/>
      <c r="E25" s="178"/>
      <c r="F25" s="173"/>
      <c r="G25" s="173"/>
      <c r="H25" s="174"/>
      <c r="I25" s="174"/>
      <c r="J25" s="173"/>
      <c r="M25" s="218"/>
      <c r="N25" s="168"/>
      <c r="O25" s="168"/>
      <c r="P25" s="168"/>
      <c r="R25" s="168"/>
      <c r="S25" s="168"/>
      <c r="T25" s="162"/>
      <c r="U25" s="339"/>
    </row>
    <row r="26" spans="2:22" ht="15.75" customHeight="1" x14ac:dyDescent="0.3">
      <c r="B26" s="135" t="s">
        <v>98</v>
      </c>
      <c r="C26" s="178" t="s">
        <v>173</v>
      </c>
      <c r="D26" s="178" t="s">
        <v>190</v>
      </c>
      <c r="E26" s="178"/>
      <c r="F26" s="173"/>
      <c r="G26" s="173"/>
      <c r="H26" s="174"/>
      <c r="I26" s="174"/>
      <c r="J26" s="173"/>
      <c r="M26" s="218"/>
      <c r="N26" s="168"/>
      <c r="O26" s="168"/>
      <c r="P26" s="168"/>
      <c r="R26" s="168"/>
      <c r="S26" s="168"/>
      <c r="T26" s="162"/>
      <c r="U26" s="140"/>
    </row>
    <row r="27" spans="2:22" ht="15.75" customHeight="1" x14ac:dyDescent="0.3">
      <c r="B27" s="135" t="s">
        <v>205</v>
      </c>
      <c r="C27" s="178" t="s">
        <v>187</v>
      </c>
      <c r="D27" s="178" t="s">
        <v>188</v>
      </c>
      <c r="E27" s="178"/>
      <c r="M27" s="218"/>
      <c r="N27" s="168"/>
      <c r="O27" s="168"/>
      <c r="P27" s="168"/>
      <c r="R27" s="168"/>
      <c r="S27" s="168"/>
      <c r="T27" s="162"/>
      <c r="U27" s="140"/>
    </row>
    <row r="28" spans="2:22" ht="15.75" customHeight="1" x14ac:dyDescent="0.3">
      <c r="E28" s="178"/>
      <c r="M28" s="218"/>
      <c r="N28" s="168"/>
      <c r="O28" s="168"/>
      <c r="P28" s="168"/>
      <c r="R28" s="168"/>
      <c r="S28" s="168"/>
      <c r="T28" s="162"/>
      <c r="U28" s="140"/>
    </row>
    <row r="29" spans="2:22" ht="15.75" customHeight="1" x14ac:dyDescent="0.3">
      <c r="C29" s="178"/>
      <c r="D29" s="178"/>
      <c r="E29" s="178"/>
      <c r="M29" s="218"/>
      <c r="N29" s="168"/>
      <c r="O29" s="168"/>
      <c r="P29" s="168"/>
      <c r="R29" s="168"/>
      <c r="S29" s="168"/>
      <c r="T29" s="162"/>
      <c r="U29" s="140"/>
    </row>
    <row r="30" spans="2:22" ht="15.75" customHeight="1" x14ac:dyDescent="0.3">
      <c r="B30" s="581" t="s">
        <v>300</v>
      </c>
      <c r="C30" s="581"/>
      <c r="D30" s="581"/>
      <c r="E30" s="581"/>
      <c r="F30" s="581"/>
      <c r="G30" s="581"/>
      <c r="H30" s="581"/>
      <c r="I30" s="581"/>
      <c r="M30" s="218"/>
      <c r="N30" s="168"/>
      <c r="O30" s="168"/>
      <c r="P30" s="168"/>
      <c r="R30" s="168"/>
      <c r="S30" s="168"/>
      <c r="T30" s="162"/>
      <c r="U30" s="140"/>
    </row>
    <row r="31" spans="2:22" ht="15.75" customHeight="1" x14ac:dyDescent="0.3">
      <c r="B31" s="128"/>
      <c r="C31" s="178"/>
      <c r="D31" s="178"/>
      <c r="E31" s="178"/>
      <c r="M31" s="218"/>
      <c r="N31" s="168"/>
      <c r="O31" s="168"/>
      <c r="P31" s="168"/>
      <c r="R31" s="168"/>
      <c r="S31" s="168"/>
      <c r="T31" s="162"/>
      <c r="U31" s="140"/>
    </row>
    <row r="32" spans="2:22" ht="15.75" customHeight="1" x14ac:dyDescent="0.3">
      <c r="B32" s="187"/>
      <c r="C32" s="187"/>
      <c r="D32" s="187"/>
      <c r="E32" s="187"/>
      <c r="F32" s="187"/>
      <c r="G32" s="187"/>
      <c r="H32" s="210"/>
      <c r="I32" s="210"/>
      <c r="J32" s="187"/>
      <c r="K32" s="187"/>
      <c r="L32" s="187"/>
      <c r="M32" s="187"/>
      <c r="N32" s="187"/>
      <c r="O32" s="140"/>
      <c r="P32" s="140"/>
      <c r="Q32" s="146"/>
      <c r="R32" s="140"/>
      <c r="S32" s="140"/>
      <c r="T32" s="146"/>
      <c r="U32" s="140"/>
    </row>
    <row r="33" spans="2:20" ht="15.75" customHeight="1" x14ac:dyDescent="0.3">
      <c r="O33" s="180"/>
      <c r="P33" s="180"/>
      <c r="Q33" s="201"/>
      <c r="R33" s="297" t="s">
        <v>219</v>
      </c>
      <c r="S33" s="180"/>
      <c r="T33" s="311"/>
    </row>
    <row r="34" spans="2:20" ht="15.75" customHeight="1" x14ac:dyDescent="0.3">
      <c r="B34" s="184" t="s">
        <v>218</v>
      </c>
      <c r="C34" s="185" t="s">
        <v>1</v>
      </c>
      <c r="D34" s="185"/>
      <c r="E34" s="185"/>
      <c r="F34" s="185" t="s">
        <v>33</v>
      </c>
      <c r="G34" s="185" t="s">
        <v>34</v>
      </c>
      <c r="H34" s="185"/>
      <c r="I34" s="185"/>
      <c r="J34" s="185"/>
      <c r="K34" s="185"/>
      <c r="L34" s="185"/>
      <c r="M34" s="185" t="s">
        <v>35</v>
      </c>
      <c r="N34" s="185" t="s">
        <v>36</v>
      </c>
      <c r="O34" s="187"/>
      <c r="P34" s="187"/>
      <c r="Q34" s="280"/>
      <c r="R34" s="187" t="s">
        <v>79</v>
      </c>
      <c r="S34" s="187"/>
      <c r="T34" s="312"/>
    </row>
    <row r="35" spans="2:20" ht="15.75" customHeight="1" x14ac:dyDescent="0.3">
      <c r="B35" s="189"/>
      <c r="C35" s="145"/>
      <c r="D35" s="145"/>
      <c r="E35" s="145"/>
      <c r="F35" s="145"/>
      <c r="G35" s="145"/>
      <c r="H35" s="194"/>
      <c r="I35" s="194"/>
      <c r="J35" s="145"/>
      <c r="K35" s="145"/>
      <c r="L35" s="145"/>
      <c r="M35" s="145"/>
      <c r="N35" s="145"/>
      <c r="O35" s="140"/>
      <c r="P35" s="140"/>
      <c r="Q35" s="146"/>
      <c r="R35" s="140"/>
      <c r="S35" s="140"/>
      <c r="T35" s="146"/>
    </row>
    <row r="36" spans="2:20" ht="15.75" customHeight="1" x14ac:dyDescent="0.3">
      <c r="B36" s="189"/>
      <c r="C36" s="145"/>
      <c r="D36" s="145"/>
      <c r="E36" s="145"/>
      <c r="F36" s="145"/>
      <c r="G36" s="145"/>
      <c r="H36" s="194"/>
      <c r="I36" s="194"/>
      <c r="J36" s="145"/>
      <c r="K36" s="145"/>
      <c r="L36" s="145"/>
      <c r="M36" s="145"/>
      <c r="N36" s="145"/>
      <c r="O36" s="140"/>
      <c r="P36" s="140"/>
      <c r="Q36" s="146"/>
      <c r="R36" s="140"/>
      <c r="S36" s="140"/>
      <c r="T36" s="146"/>
    </row>
    <row r="37" spans="2:20" ht="15.75" customHeight="1" x14ac:dyDescent="0.3">
      <c r="B37" s="189"/>
      <c r="C37" s="145"/>
      <c r="D37" s="145"/>
      <c r="E37" s="145"/>
      <c r="F37" s="145"/>
      <c r="G37" s="145"/>
      <c r="H37" s="194"/>
      <c r="I37" s="194"/>
      <c r="J37" s="145"/>
      <c r="K37" s="145"/>
      <c r="L37" s="145"/>
      <c r="M37" s="145"/>
      <c r="N37" s="145"/>
      <c r="R37" s="295"/>
    </row>
    <row r="38" spans="2:20" ht="15.75" customHeight="1" x14ac:dyDescent="0.3">
      <c r="B38" s="189"/>
      <c r="C38" s="145"/>
      <c r="D38" s="145"/>
      <c r="E38" s="145"/>
      <c r="F38" s="145"/>
      <c r="G38" s="145"/>
      <c r="H38" s="194"/>
      <c r="I38" s="194"/>
      <c r="J38" s="145"/>
      <c r="K38" s="145"/>
      <c r="L38" s="145"/>
      <c r="M38" s="145"/>
      <c r="N38" s="145"/>
      <c r="R38" s="295"/>
    </row>
    <row r="39" spans="2:20" ht="15.75" customHeight="1" x14ac:dyDescent="0.3">
      <c r="B39" s="189"/>
      <c r="C39" s="465"/>
      <c r="D39" s="465"/>
      <c r="E39" s="465"/>
      <c r="F39" s="465"/>
      <c r="G39" s="465"/>
      <c r="H39" s="465"/>
      <c r="I39" s="465"/>
      <c r="J39" s="465"/>
      <c r="K39" s="465"/>
      <c r="L39" s="465"/>
      <c r="M39" s="465"/>
      <c r="N39" s="465"/>
      <c r="R39" s="295"/>
    </row>
    <row r="40" spans="2:20" ht="15.75" customHeight="1" x14ac:dyDescent="0.3">
      <c r="B40" s="189"/>
      <c r="C40" s="465"/>
      <c r="D40" s="465"/>
      <c r="E40" s="465"/>
      <c r="F40" s="465"/>
      <c r="G40" s="465"/>
      <c r="H40" s="465"/>
      <c r="I40" s="465"/>
      <c r="J40" s="465"/>
      <c r="K40" s="465"/>
      <c r="L40" s="465"/>
      <c r="M40" s="465"/>
      <c r="N40" s="465"/>
      <c r="R40" s="295"/>
    </row>
    <row r="41" spans="2:20" ht="15.75" customHeight="1" x14ac:dyDescent="0.3">
      <c r="B41" s="189"/>
      <c r="C41" s="465"/>
      <c r="D41" s="465"/>
      <c r="E41" s="465"/>
      <c r="F41" s="465"/>
      <c r="G41" s="465"/>
      <c r="H41" s="465"/>
      <c r="I41" s="465"/>
      <c r="J41" s="465"/>
      <c r="K41" s="465"/>
      <c r="L41" s="465"/>
      <c r="M41" s="465"/>
      <c r="N41" s="465"/>
      <c r="R41" s="295"/>
    </row>
    <row r="42" spans="2:20" ht="15.75" customHeight="1" x14ac:dyDescent="0.3">
      <c r="B42" s="189"/>
      <c r="C42" s="465"/>
      <c r="D42" s="465"/>
      <c r="E42" s="465"/>
      <c r="F42" s="465"/>
      <c r="G42" s="465"/>
      <c r="H42" s="465"/>
      <c r="I42" s="465"/>
      <c r="J42" s="465"/>
      <c r="K42" s="465"/>
      <c r="L42" s="465"/>
      <c r="M42" s="465"/>
      <c r="N42" s="465"/>
      <c r="R42" s="295"/>
    </row>
    <row r="43" spans="2:20" ht="15.75" customHeight="1" x14ac:dyDescent="0.3">
      <c r="B43" s="189"/>
      <c r="C43" s="465"/>
      <c r="D43" s="465"/>
      <c r="E43" s="465"/>
      <c r="F43" s="465"/>
      <c r="G43" s="465"/>
      <c r="H43" s="465"/>
      <c r="I43" s="465"/>
      <c r="J43" s="465"/>
      <c r="K43" s="465"/>
      <c r="L43" s="465"/>
      <c r="M43" s="465"/>
      <c r="N43" s="465"/>
      <c r="R43" s="295"/>
    </row>
    <row r="44" spans="2:20" ht="15.75" customHeight="1" x14ac:dyDescent="0.3">
      <c r="B44" s="189"/>
      <c r="C44" s="145"/>
      <c r="D44" s="145"/>
      <c r="E44" s="145"/>
      <c r="F44" s="145"/>
      <c r="G44" s="145"/>
      <c r="H44" s="194"/>
      <c r="I44" s="194"/>
      <c r="J44" s="145"/>
      <c r="K44" s="145"/>
      <c r="L44" s="145"/>
      <c r="M44" s="145"/>
      <c r="N44" s="145"/>
      <c r="R44" s="295"/>
    </row>
    <row r="45" spans="2:20" ht="15.75" customHeight="1" x14ac:dyDescent="0.3">
      <c r="B45" s="189"/>
      <c r="C45" s="145"/>
      <c r="D45" s="145"/>
      <c r="E45" s="145"/>
      <c r="F45" s="145"/>
      <c r="G45" s="145"/>
      <c r="H45" s="194"/>
      <c r="I45" s="194"/>
      <c r="J45" s="145"/>
      <c r="K45" s="145"/>
      <c r="L45" s="145"/>
      <c r="M45" s="145"/>
      <c r="N45" s="145"/>
      <c r="R45" s="295"/>
    </row>
    <row r="46" spans="2:20" ht="15.75" customHeight="1" x14ac:dyDescent="0.3">
      <c r="B46" s="189"/>
      <c r="C46" s="145"/>
      <c r="D46" s="145"/>
      <c r="E46" s="145"/>
      <c r="F46" s="145"/>
      <c r="G46" s="145"/>
      <c r="H46" s="194"/>
      <c r="I46" s="194"/>
      <c r="J46" s="145"/>
      <c r="K46" s="145"/>
      <c r="L46" s="145"/>
      <c r="M46" s="145"/>
      <c r="N46" s="145"/>
      <c r="R46" s="295"/>
    </row>
    <row r="47" spans="2:20" ht="15.75" customHeight="1" x14ac:dyDescent="0.3">
      <c r="B47" s="189"/>
      <c r="C47" s="145"/>
      <c r="D47" s="145"/>
      <c r="E47" s="145"/>
      <c r="F47" s="145"/>
      <c r="G47" s="145"/>
      <c r="H47" s="194"/>
      <c r="I47" s="194"/>
      <c r="J47" s="145"/>
      <c r="K47" s="145"/>
      <c r="L47" s="145"/>
      <c r="M47" s="145"/>
      <c r="N47" s="145"/>
      <c r="P47" s="143"/>
      <c r="R47" s="298"/>
      <c r="S47" s="143"/>
    </row>
    <row r="48" spans="2:20" ht="15.75" customHeight="1" x14ac:dyDescent="0.3">
      <c r="B48" s="204"/>
      <c r="C48" s="205"/>
      <c r="D48" s="205"/>
      <c r="E48" s="205"/>
      <c r="F48" s="206"/>
      <c r="G48" s="207"/>
      <c r="H48" s="207"/>
      <c r="I48" s="207"/>
      <c r="J48" s="207"/>
      <c r="K48" s="207"/>
      <c r="L48" s="207"/>
      <c r="M48" s="161"/>
      <c r="N48" s="208"/>
      <c r="O48" s="164"/>
      <c r="P48" s="163"/>
      <c r="Q48" s="164"/>
      <c r="R48" s="143"/>
      <c r="S48" s="143"/>
      <c r="T48" s="163"/>
    </row>
    <row r="49" spans="2:23" ht="15.75" customHeight="1" x14ac:dyDescent="0.3">
      <c r="B49" s="204"/>
      <c r="C49" s="205"/>
      <c r="D49" s="205"/>
      <c r="E49" s="205"/>
      <c r="F49" s="206"/>
      <c r="G49" s="207"/>
      <c r="H49" s="207"/>
      <c r="I49" s="207"/>
      <c r="J49" s="207"/>
      <c r="K49" s="207"/>
      <c r="L49" s="207"/>
      <c r="M49" s="226"/>
      <c r="N49" s="203"/>
      <c r="O49" s="140"/>
      <c r="P49" s="140"/>
      <c r="Q49" s="209"/>
    </row>
    <row r="50" spans="2:23" ht="15.75" customHeight="1" x14ac:dyDescent="0.3">
      <c r="B50" s="229"/>
      <c r="C50" s="224"/>
      <c r="D50" s="224"/>
      <c r="E50" s="224"/>
      <c r="F50" s="206"/>
      <c r="G50" s="230"/>
      <c r="H50" s="207"/>
      <c r="I50" s="207"/>
      <c r="J50" s="230"/>
      <c r="K50" s="230"/>
      <c r="L50" s="230"/>
      <c r="M50" s="226"/>
      <c r="N50" s="203"/>
      <c r="O50" s="231"/>
    </row>
    <row r="51" spans="2:23" ht="15.75" customHeight="1" x14ac:dyDescent="0.3">
      <c r="B51" s="229"/>
      <c r="C51" s="224"/>
      <c r="D51" s="224"/>
      <c r="E51" s="224"/>
      <c r="F51" s="206"/>
      <c r="G51" s="230"/>
      <c r="H51" s="207"/>
      <c r="I51" s="207"/>
      <c r="J51" s="230"/>
      <c r="K51" s="230"/>
      <c r="L51" s="230"/>
      <c r="M51" s="226"/>
      <c r="N51" s="203"/>
      <c r="O51" s="231"/>
    </row>
    <row r="52" spans="2:23" ht="15.75" customHeight="1" x14ac:dyDescent="0.3">
      <c r="B52" s="229"/>
      <c r="C52" s="224"/>
      <c r="D52" s="224"/>
      <c r="E52" s="224"/>
      <c r="F52" s="206"/>
      <c r="G52" s="230"/>
      <c r="H52" s="207"/>
      <c r="I52" s="207"/>
      <c r="J52" s="230"/>
      <c r="K52" s="230"/>
      <c r="L52" s="230"/>
      <c r="M52" s="232"/>
      <c r="N52" s="208"/>
      <c r="O52" s="231"/>
      <c r="P52" s="231"/>
      <c r="Q52" s="146"/>
      <c r="V52" s="135" t="s">
        <v>202</v>
      </c>
      <c r="W52" s="168">
        <f>W13</f>
        <v>0</v>
      </c>
    </row>
    <row r="53" spans="2:23" ht="15.75" customHeight="1" x14ac:dyDescent="0.3"/>
    <row r="54" spans="2:23" ht="15.75" customHeight="1" x14ac:dyDescent="0.3">
      <c r="F54" s="169"/>
      <c r="G54" s="234"/>
      <c r="H54" s="233"/>
      <c r="I54" s="233"/>
      <c r="J54" s="234"/>
      <c r="K54" s="234"/>
      <c r="L54" s="234"/>
    </row>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sheetData>
  <mergeCells count="7">
    <mergeCell ref="U4:W4"/>
    <mergeCell ref="U5:W5"/>
    <mergeCell ref="B30:I30"/>
    <mergeCell ref="B23:G23"/>
    <mergeCell ref="B18:G18"/>
    <mergeCell ref="B20:G20"/>
    <mergeCell ref="B22:G22"/>
  </mergeCells>
  <conditionalFormatting sqref="R7:S12 J7:P12 U7:X12 A7:H12">
    <cfRule type="expression" dxfId="170" priority="4">
      <formula>MOD(ROW(),2)=0</formula>
    </cfRule>
  </conditionalFormatting>
  <conditionalFormatting sqref="I7:I12">
    <cfRule type="expression" dxfId="169" priority="3">
      <formula>MOD(ROW(),2)=0</formula>
    </cfRule>
  </conditionalFormatting>
  <hyperlinks>
    <hyperlink ref="B23" r:id="rId1" xr:uid="{00000000-0004-0000-0800-000000000000}"/>
  </hyperlinks>
  <printOptions horizontalCentered="1" gridLines="1"/>
  <pageMargins left="0" right="0" top="0.75" bottom="0.75" header="0.3" footer="0.3"/>
  <pageSetup scale="54"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Z64"/>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2" style="135" customWidth="1"/>
    <col min="3" max="3" width="48.5546875" style="135" bestFit="1" customWidth="1"/>
    <col min="4" max="4" width="14.5546875" style="135" customWidth="1"/>
    <col min="5" max="5" width="8.33203125" style="135" customWidth="1"/>
    <col min="6" max="6" width="19.44140625" style="137" customWidth="1"/>
    <col min="7" max="7" width="23" style="135" customWidth="1"/>
    <col min="8" max="8" width="11.44140625" style="137" customWidth="1"/>
    <col min="9" max="9" width="12.109375" style="137" customWidth="1"/>
    <col min="10" max="10" width="12.33203125" style="135" customWidth="1"/>
    <col min="11" max="11" width="15.6640625" style="135" customWidth="1"/>
    <col min="12" max="12" width="15.88671875" style="135" bestFit="1"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35" customWidth="1"/>
    <col min="21" max="21" width="15.88671875" style="135" bestFit="1" customWidth="1"/>
    <col min="22" max="22" width="15" style="135" bestFit="1" customWidth="1"/>
    <col min="23" max="23" width="15.88671875" style="135" bestFit="1" customWidth="1"/>
    <col min="24" max="24" width="15.88671875" style="135" customWidth="1"/>
    <col min="25" max="25" width="14.33203125" style="135" customWidth="1"/>
    <col min="26" max="26" width="13" style="135" bestFit="1" customWidth="1"/>
    <col min="27" max="16384" width="9.109375" style="135"/>
  </cols>
  <sheetData>
    <row r="1" spans="1:26" ht="15.75" customHeight="1" x14ac:dyDescent="0.3">
      <c r="A1" s="132" t="s">
        <v>13</v>
      </c>
    </row>
    <row r="2" spans="1:26" ht="15.75" customHeight="1" x14ac:dyDescent="0.3">
      <c r="A2" s="138" t="str">
        <f>('#1461 Inlet Grove Comm HS '!A2)</f>
        <v>Federal Grant Allocations/Reimbursements as of: 08/30/2024</v>
      </c>
      <c r="B2" s="193"/>
      <c r="N2" s="139"/>
      <c r="O2" s="139"/>
      <c r="Q2" s="140"/>
      <c r="R2" s="140"/>
      <c r="S2" s="140"/>
      <c r="T2" s="140"/>
    </row>
    <row r="3" spans="1:26" ht="15.75" customHeight="1" x14ac:dyDescent="0.3">
      <c r="A3" s="141" t="s">
        <v>58</v>
      </c>
      <c r="B3" s="132"/>
      <c r="D3" s="132"/>
      <c r="E3" s="132"/>
      <c r="F3" s="131"/>
      <c r="Q3" s="140"/>
      <c r="R3" s="140"/>
      <c r="S3" s="140"/>
      <c r="T3" s="140"/>
      <c r="U3" s="136"/>
      <c r="V3" s="142"/>
    </row>
    <row r="4" spans="1:26" ht="15.75" customHeight="1" x14ac:dyDescent="0.3">
      <c r="A4" s="132" t="s">
        <v>141</v>
      </c>
      <c r="N4" s="144"/>
      <c r="O4" s="144"/>
      <c r="P4" s="144"/>
      <c r="Q4" s="145"/>
      <c r="R4" s="140"/>
      <c r="S4" s="140"/>
      <c r="T4" s="145"/>
      <c r="U4" s="577" t="s">
        <v>291</v>
      </c>
      <c r="V4" s="577"/>
      <c r="W4" s="577"/>
      <c r="X4" s="542"/>
      <c r="Y4" s="146"/>
    </row>
    <row r="5" spans="1:26" ht="15" thickBot="1" x14ac:dyDescent="0.35">
      <c r="A5" s="137"/>
      <c r="H5" s="147"/>
      <c r="I5" s="147"/>
      <c r="N5" s="144"/>
      <c r="O5" s="144"/>
      <c r="P5" s="144"/>
      <c r="Q5" s="145"/>
      <c r="R5" s="148"/>
      <c r="S5" s="148"/>
      <c r="T5" s="145"/>
      <c r="U5" s="578"/>
      <c r="V5" s="578"/>
      <c r="W5" s="578"/>
      <c r="X5" s="543"/>
      <c r="Y5" s="149"/>
    </row>
    <row r="6" spans="1:26" s="196" customFormat="1" ht="73.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'#2911 Western Academy'!X6</f>
        <v>Available Budget as of 08/30/24</v>
      </c>
      <c r="Z6" s="238"/>
    </row>
    <row r="7" spans="1:26" ht="15.75" customHeight="1" x14ac:dyDescent="0.3">
      <c r="A7" s="158">
        <v>4228</v>
      </c>
      <c r="B7" s="135" t="s">
        <v>285</v>
      </c>
      <c r="C7" s="509" t="s">
        <v>286</v>
      </c>
      <c r="D7" s="137" t="s">
        <v>287</v>
      </c>
      <c r="E7" s="137" t="s">
        <v>280</v>
      </c>
      <c r="F7" s="166" t="s">
        <v>288</v>
      </c>
      <c r="G7" s="229" t="s">
        <v>6</v>
      </c>
      <c r="H7" s="289">
        <v>1.8800000000000001E-2</v>
      </c>
      <c r="I7" s="289">
        <v>0.161</v>
      </c>
      <c r="J7" s="166">
        <v>45565</v>
      </c>
      <c r="K7" s="166">
        <v>45566</v>
      </c>
      <c r="L7" s="166">
        <v>45314</v>
      </c>
      <c r="M7" s="137" t="s">
        <v>289</v>
      </c>
      <c r="N7" s="462">
        <v>31524.12</v>
      </c>
      <c r="O7" s="344"/>
      <c r="P7" s="345">
        <f>N7+O7</f>
        <v>31524.12</v>
      </c>
      <c r="Q7" s="481"/>
      <c r="R7" s="357">
        <v>15165</v>
      </c>
      <c r="S7" s="345">
        <f>P7-R7</f>
        <v>16359.119999999999</v>
      </c>
      <c r="T7" s="172"/>
      <c r="U7" s="491">
        <v>0</v>
      </c>
      <c r="V7" s="344"/>
      <c r="W7" s="356">
        <f t="shared" ref="W7" si="0">U7+V7</f>
        <v>0</v>
      </c>
      <c r="X7" s="172"/>
      <c r="Y7" s="402">
        <f>S7-W7</f>
        <v>16359.119999999999</v>
      </c>
    </row>
    <row r="8" spans="1:26" ht="15.75" customHeight="1" x14ac:dyDescent="0.3">
      <c r="A8" s="137">
        <v>4452</v>
      </c>
      <c r="B8" s="135" t="s">
        <v>246</v>
      </c>
      <c r="C8" s="473" t="s">
        <v>174</v>
      </c>
      <c r="D8" s="137" t="s">
        <v>175</v>
      </c>
      <c r="E8" s="137" t="s">
        <v>230</v>
      </c>
      <c r="F8" s="137" t="s">
        <v>231</v>
      </c>
      <c r="G8" s="135" t="s">
        <v>6</v>
      </c>
      <c r="H8" s="289">
        <v>0.05</v>
      </c>
      <c r="I8" s="289">
        <v>0.161</v>
      </c>
      <c r="J8" s="166">
        <v>45565</v>
      </c>
      <c r="K8" s="166">
        <v>45565</v>
      </c>
      <c r="L8" s="166">
        <v>44279</v>
      </c>
      <c r="M8" s="137" t="s">
        <v>177</v>
      </c>
      <c r="N8" s="343">
        <v>150623.13</v>
      </c>
      <c r="O8" s="344">
        <v>23.59</v>
      </c>
      <c r="P8" s="345">
        <f t="shared" ref="P8:P10" si="1">N8+O8</f>
        <v>150646.72</v>
      </c>
      <c r="Q8" s="130"/>
      <c r="R8" s="357">
        <v>150646.72</v>
      </c>
      <c r="S8" s="345">
        <f t="shared" ref="S8:S9" si="2">P8-R8</f>
        <v>0</v>
      </c>
      <c r="T8" s="172"/>
      <c r="U8" s="357">
        <v>0</v>
      </c>
      <c r="V8" s="344"/>
      <c r="W8" s="345">
        <f t="shared" ref="W8:W10" si="3">U8+V8</f>
        <v>0</v>
      </c>
      <c r="X8" s="172"/>
      <c r="Y8" s="402">
        <f t="shared" ref="Y8:Y9" si="4">S8-W8</f>
        <v>0</v>
      </c>
    </row>
    <row r="9" spans="1:26" ht="15.75" customHeight="1" x14ac:dyDescent="0.3">
      <c r="A9" s="137">
        <v>4459</v>
      </c>
      <c r="B9" s="135" t="s">
        <v>192</v>
      </c>
      <c r="C9" s="473" t="s">
        <v>174</v>
      </c>
      <c r="D9" s="137" t="s">
        <v>175</v>
      </c>
      <c r="E9" s="137" t="s">
        <v>193</v>
      </c>
      <c r="F9" s="137" t="s">
        <v>176</v>
      </c>
      <c r="G9" s="135" t="s">
        <v>6</v>
      </c>
      <c r="H9" s="289">
        <v>0.05</v>
      </c>
      <c r="I9" s="289">
        <v>0.161</v>
      </c>
      <c r="J9" s="166">
        <v>45565</v>
      </c>
      <c r="K9" s="166">
        <v>45565</v>
      </c>
      <c r="L9" s="166">
        <v>44279</v>
      </c>
      <c r="M9" s="137" t="s">
        <v>177</v>
      </c>
      <c r="N9" s="343">
        <v>602492.52</v>
      </c>
      <c r="O9" s="344">
        <v>94.38</v>
      </c>
      <c r="P9" s="345">
        <f t="shared" si="1"/>
        <v>602586.9</v>
      </c>
      <c r="Q9" s="130"/>
      <c r="R9" s="357">
        <f>375342.6+227244.3</f>
        <v>602586.89999999991</v>
      </c>
      <c r="S9" s="345">
        <f t="shared" si="2"/>
        <v>0</v>
      </c>
      <c r="T9" s="172"/>
      <c r="U9" s="357">
        <v>0</v>
      </c>
      <c r="V9" s="344"/>
      <c r="W9" s="345">
        <f t="shared" si="3"/>
        <v>0</v>
      </c>
      <c r="X9" s="172"/>
      <c r="Y9" s="402">
        <f t="shared" si="4"/>
        <v>0</v>
      </c>
    </row>
    <row r="10" spans="1:26" ht="15.75" customHeight="1" x14ac:dyDescent="0.3">
      <c r="A10" s="137">
        <v>4461</v>
      </c>
      <c r="B10" s="135" t="s">
        <v>249</v>
      </c>
      <c r="C10" s="473" t="s">
        <v>174</v>
      </c>
      <c r="D10" s="137" t="s">
        <v>175</v>
      </c>
      <c r="E10" s="137" t="s">
        <v>236</v>
      </c>
      <c r="F10" s="137" t="s">
        <v>237</v>
      </c>
      <c r="G10" s="135" t="s">
        <v>6</v>
      </c>
      <c r="H10" s="289">
        <v>0.05</v>
      </c>
      <c r="I10" s="289">
        <v>0.161</v>
      </c>
      <c r="J10" s="166">
        <v>45565</v>
      </c>
      <c r="K10" s="166">
        <v>45565</v>
      </c>
      <c r="L10" s="166">
        <v>44279</v>
      </c>
      <c r="M10" s="137" t="s">
        <v>238</v>
      </c>
      <c r="N10" s="343">
        <v>4105.8</v>
      </c>
      <c r="O10" s="344"/>
      <c r="P10" s="345">
        <f t="shared" si="1"/>
        <v>4105.8</v>
      </c>
      <c r="Q10" s="130"/>
      <c r="R10" s="357">
        <v>3800</v>
      </c>
      <c r="S10" s="345">
        <v>0</v>
      </c>
      <c r="T10" s="172"/>
      <c r="U10" s="357"/>
      <c r="V10" s="344"/>
      <c r="W10" s="360">
        <f t="shared" si="3"/>
        <v>0</v>
      </c>
      <c r="X10" s="172">
        <v>305.8</v>
      </c>
      <c r="Y10" s="402">
        <f>S10-W10-X10+P10-R10</f>
        <v>0</v>
      </c>
    </row>
    <row r="11" spans="1:26" ht="15.75" customHeight="1" thickBot="1" x14ac:dyDescent="0.35">
      <c r="C11" s="177"/>
      <c r="D11" s="177"/>
      <c r="E11" s="177"/>
      <c r="J11" s="192"/>
      <c r="K11" s="192"/>
      <c r="L11" s="192"/>
      <c r="M11" s="218" t="s">
        <v>37</v>
      </c>
      <c r="N11" s="346">
        <f>SUM(N7:N10)</f>
        <v>788745.57000000007</v>
      </c>
      <c r="O11" s="347">
        <f>SUM(O7:O10)</f>
        <v>117.97</v>
      </c>
      <c r="P11" s="348">
        <f>SUM(P7:P10)</f>
        <v>788863.54</v>
      </c>
      <c r="Q11" s="481"/>
      <c r="R11" s="532">
        <f>SUM(R7:R10)</f>
        <v>772198.61999999988</v>
      </c>
      <c r="S11" s="348">
        <f>SUM(S7:S10)</f>
        <v>16359.119999999999</v>
      </c>
      <c r="T11" s="130"/>
      <c r="U11" s="564">
        <f t="shared" ref="U11:Y11" si="5">SUM(U7:U10)</f>
        <v>0</v>
      </c>
      <c r="V11" s="347">
        <f>SUM(V7:V10)</f>
        <v>0</v>
      </c>
      <c r="W11" s="565">
        <f t="shared" si="5"/>
        <v>0</v>
      </c>
      <c r="X11" s="565">
        <f t="shared" si="5"/>
        <v>305.8</v>
      </c>
      <c r="Y11" s="348">
        <f t="shared" si="5"/>
        <v>16359.119999999999</v>
      </c>
    </row>
    <row r="12" spans="1:26" ht="15.75" customHeight="1" thickTop="1" x14ac:dyDescent="0.3">
      <c r="C12" s="177"/>
      <c r="D12" s="177"/>
      <c r="E12" s="178"/>
      <c r="M12" s="218"/>
      <c r="N12" s="168"/>
      <c r="O12" s="168"/>
      <c r="P12" s="168"/>
      <c r="R12" s="168"/>
      <c r="S12" s="168"/>
      <c r="T12" s="167"/>
      <c r="U12" s="140"/>
    </row>
    <row r="13" spans="1:26" ht="15.75" customHeight="1" x14ac:dyDescent="0.3">
      <c r="B13" s="132" t="s">
        <v>109</v>
      </c>
      <c r="C13" s="178"/>
      <c r="D13" s="178"/>
      <c r="E13" s="178"/>
      <c r="M13" s="218"/>
      <c r="N13" s="168"/>
      <c r="O13" s="168"/>
      <c r="P13" s="168"/>
      <c r="R13" s="168"/>
      <c r="S13" s="168"/>
      <c r="T13" s="167"/>
      <c r="U13" s="140"/>
    </row>
    <row r="14" spans="1:26" ht="15.75" customHeight="1" x14ac:dyDescent="0.3">
      <c r="B14" s="582" t="s">
        <v>216</v>
      </c>
      <c r="C14" s="582"/>
      <c r="D14" s="582"/>
      <c r="E14" s="582"/>
      <c r="F14" s="582"/>
      <c r="G14" s="582"/>
      <c r="H14" s="174"/>
      <c r="I14" s="174"/>
      <c r="J14" s="173"/>
      <c r="M14" s="218"/>
      <c r="N14" s="168"/>
      <c r="O14" s="168"/>
      <c r="P14" s="168"/>
      <c r="R14" s="168"/>
      <c r="S14" s="168"/>
      <c r="T14" s="167"/>
      <c r="U14" s="140"/>
    </row>
    <row r="15" spans="1:26" ht="15.75" customHeight="1" x14ac:dyDescent="0.3">
      <c r="C15" s="178"/>
      <c r="D15" s="178"/>
      <c r="E15" s="178"/>
      <c r="M15" s="218"/>
      <c r="N15" s="168"/>
      <c r="O15" s="168"/>
      <c r="P15" s="168"/>
      <c r="R15" s="168"/>
      <c r="S15" s="168"/>
      <c r="T15" s="167"/>
      <c r="U15" s="140"/>
    </row>
    <row r="16" spans="1:26" ht="15.75" customHeight="1" x14ac:dyDescent="0.3">
      <c r="B16" s="582" t="s">
        <v>113</v>
      </c>
      <c r="C16" s="582"/>
      <c r="D16" s="582"/>
      <c r="E16" s="582"/>
      <c r="F16" s="582"/>
      <c r="G16" s="582"/>
      <c r="H16" s="174"/>
      <c r="I16" s="174"/>
      <c r="J16" s="173"/>
      <c r="M16" s="218"/>
      <c r="N16" s="168"/>
      <c r="O16" s="168"/>
      <c r="P16" s="168"/>
      <c r="R16" s="168"/>
      <c r="S16" s="168"/>
      <c r="T16" s="167"/>
      <c r="U16" s="140"/>
    </row>
    <row r="17" spans="2:21" ht="15.75" customHeight="1" x14ac:dyDescent="0.3">
      <c r="B17" s="173"/>
      <c r="C17" s="173"/>
      <c r="D17" s="173"/>
      <c r="E17" s="173"/>
      <c r="F17" s="174"/>
      <c r="G17" s="173"/>
      <c r="H17" s="174"/>
      <c r="I17" s="174"/>
      <c r="J17" s="173"/>
      <c r="M17" s="218"/>
      <c r="N17" s="168"/>
      <c r="O17" s="168"/>
      <c r="P17" s="168"/>
      <c r="R17" s="168"/>
      <c r="S17" s="168"/>
      <c r="T17" s="167"/>
      <c r="U17" s="140"/>
    </row>
    <row r="18" spans="2:21" ht="15.75" customHeight="1" x14ac:dyDescent="0.3">
      <c r="B18" s="582" t="s">
        <v>134</v>
      </c>
      <c r="C18" s="582"/>
      <c r="D18" s="582"/>
      <c r="E18" s="582"/>
      <c r="F18" s="582"/>
      <c r="G18" s="582"/>
      <c r="H18" s="174"/>
      <c r="I18" s="174"/>
      <c r="J18" s="173"/>
      <c r="M18" s="218"/>
      <c r="N18" s="168"/>
      <c r="O18" s="168"/>
      <c r="P18" s="168"/>
      <c r="R18" s="168"/>
      <c r="S18" s="168"/>
      <c r="T18" s="167"/>
      <c r="U18" s="140"/>
    </row>
    <row r="19" spans="2:21" ht="15.75" customHeight="1" x14ac:dyDescent="0.3">
      <c r="B19" s="593" t="s">
        <v>133</v>
      </c>
      <c r="C19" s="582"/>
      <c r="D19" s="582"/>
      <c r="E19" s="582"/>
      <c r="F19" s="582"/>
      <c r="G19" s="582"/>
      <c r="H19" s="174"/>
      <c r="I19" s="174"/>
      <c r="J19" s="173"/>
      <c r="M19" s="218"/>
      <c r="N19" s="168"/>
      <c r="O19" s="168"/>
      <c r="P19" s="168"/>
      <c r="R19" s="168"/>
      <c r="S19" s="168"/>
      <c r="T19" s="167"/>
      <c r="U19" s="140"/>
    </row>
    <row r="20" spans="2:21" ht="15.75" customHeight="1" x14ac:dyDescent="0.3">
      <c r="B20" s="173"/>
      <c r="C20" s="173"/>
      <c r="D20" s="173"/>
      <c r="E20" s="178"/>
      <c r="F20" s="174"/>
      <c r="G20" s="173"/>
      <c r="H20" s="174"/>
      <c r="I20" s="174"/>
      <c r="J20" s="173"/>
      <c r="M20" s="218"/>
      <c r="N20" s="168"/>
      <c r="O20" s="168"/>
      <c r="P20" s="168"/>
      <c r="R20" s="168"/>
      <c r="S20" s="168"/>
      <c r="T20" s="167"/>
      <c r="U20" s="140"/>
    </row>
    <row r="21" spans="2:21" ht="15.75" customHeight="1" x14ac:dyDescent="0.3">
      <c r="B21" s="173"/>
      <c r="C21" s="173"/>
      <c r="D21" s="173"/>
      <c r="E21" s="178"/>
      <c r="F21" s="174"/>
      <c r="G21" s="173"/>
      <c r="H21" s="174"/>
      <c r="I21" s="174"/>
      <c r="J21" s="173"/>
      <c r="M21" s="218"/>
      <c r="N21" s="168"/>
      <c r="O21" s="168"/>
      <c r="P21" s="168"/>
      <c r="R21" s="168"/>
      <c r="S21" s="168"/>
      <c r="T21" s="167"/>
      <c r="U21" s="140"/>
    </row>
    <row r="22" spans="2:21" ht="15.75" customHeight="1" x14ac:dyDescent="0.3">
      <c r="B22" s="131" t="s">
        <v>96</v>
      </c>
      <c r="C22" s="176" t="s">
        <v>99</v>
      </c>
      <c r="D22" s="176" t="s">
        <v>100</v>
      </c>
      <c r="E22" s="178"/>
      <c r="F22" s="174"/>
      <c r="G22" s="173"/>
      <c r="H22" s="174"/>
      <c r="I22" s="174"/>
      <c r="J22" s="173"/>
      <c r="M22" s="218"/>
      <c r="N22" s="168"/>
      <c r="O22" s="168"/>
      <c r="P22" s="168"/>
      <c r="R22" s="168"/>
      <c r="S22" s="168"/>
      <c r="T22" s="167"/>
      <c r="U22" s="140"/>
    </row>
    <row r="23" spans="2:21" ht="15.75" customHeight="1" x14ac:dyDescent="0.3">
      <c r="B23" s="135" t="s">
        <v>98</v>
      </c>
      <c r="C23" s="178" t="s">
        <v>173</v>
      </c>
      <c r="D23" s="178" t="s">
        <v>190</v>
      </c>
      <c r="E23" s="178"/>
      <c r="M23" s="218"/>
      <c r="N23" s="168"/>
      <c r="O23" s="168"/>
      <c r="P23" s="168"/>
      <c r="R23" s="168"/>
      <c r="S23" s="168"/>
      <c r="T23" s="167"/>
      <c r="U23" s="140"/>
    </row>
    <row r="24" spans="2:21" ht="15.75" customHeight="1" x14ac:dyDescent="0.3">
      <c r="B24" s="135" t="s">
        <v>205</v>
      </c>
      <c r="C24" s="178" t="s">
        <v>187</v>
      </c>
      <c r="D24" s="178" t="s">
        <v>188</v>
      </c>
      <c r="E24" s="178"/>
      <c r="M24" s="218"/>
      <c r="N24" s="168"/>
      <c r="O24" s="168"/>
      <c r="P24" s="168"/>
      <c r="R24" s="168"/>
      <c r="S24" s="168"/>
      <c r="T24" s="167"/>
      <c r="U24" s="140"/>
    </row>
    <row r="25" spans="2:21" ht="15.75" customHeight="1" x14ac:dyDescent="0.3">
      <c r="E25" s="178"/>
      <c r="M25" s="218"/>
      <c r="N25" s="168"/>
      <c r="O25" s="168"/>
      <c r="P25" s="168"/>
      <c r="R25" s="168"/>
      <c r="S25" s="168"/>
      <c r="T25" s="167"/>
      <c r="U25" s="140"/>
    </row>
    <row r="26" spans="2:21" ht="15.75" customHeight="1" x14ac:dyDescent="0.3">
      <c r="E26" s="178"/>
      <c r="M26" s="218"/>
      <c r="N26" s="168"/>
      <c r="O26" s="168"/>
      <c r="P26" s="168"/>
      <c r="R26" s="168"/>
      <c r="S26" s="168"/>
      <c r="T26" s="167"/>
      <c r="U26" s="140"/>
    </row>
    <row r="27" spans="2:21" ht="15.75" customHeight="1" x14ac:dyDescent="0.3">
      <c r="C27" s="178"/>
      <c r="D27" s="178"/>
      <c r="E27" s="178"/>
      <c r="M27" s="218"/>
      <c r="N27" s="168"/>
      <c r="O27" s="168"/>
      <c r="P27" s="168"/>
      <c r="R27" s="168"/>
      <c r="S27" s="168"/>
      <c r="T27" s="167"/>
      <c r="U27" s="140"/>
    </row>
    <row r="28" spans="2:21" ht="15.75" customHeight="1" x14ac:dyDescent="0.3">
      <c r="B28" s="581" t="s">
        <v>300</v>
      </c>
      <c r="C28" s="581"/>
      <c r="D28" s="581"/>
      <c r="E28" s="581"/>
      <c r="F28" s="581"/>
      <c r="G28" s="581"/>
      <c r="H28" s="581"/>
      <c r="I28" s="581"/>
      <c r="M28" s="218"/>
      <c r="N28" s="168"/>
      <c r="O28" s="168"/>
      <c r="P28" s="168"/>
      <c r="R28" s="168"/>
      <c r="S28" s="168"/>
      <c r="T28" s="167"/>
      <c r="U28" s="140"/>
    </row>
    <row r="29" spans="2:21" ht="15.75" customHeight="1" x14ac:dyDescent="0.3">
      <c r="B29" s="128"/>
      <c r="C29" s="178"/>
      <c r="D29" s="178"/>
      <c r="E29" s="179"/>
      <c r="M29" s="218"/>
      <c r="N29" s="168"/>
      <c r="O29" s="168"/>
      <c r="P29" s="168"/>
      <c r="R29" s="168"/>
      <c r="S29" s="168"/>
      <c r="T29" s="167"/>
      <c r="U29" s="140"/>
    </row>
    <row r="30" spans="2:21" ht="15.75" customHeight="1" x14ac:dyDescent="0.3">
      <c r="B30" s="140"/>
      <c r="C30" s="140"/>
      <c r="E30" s="187"/>
      <c r="J30" s="140"/>
      <c r="K30" s="140"/>
      <c r="L30" s="140"/>
      <c r="M30" s="140"/>
      <c r="N30" s="140"/>
      <c r="O30" s="140"/>
      <c r="P30" s="140"/>
      <c r="Q30" s="140"/>
      <c r="R30" s="293"/>
      <c r="S30" s="191"/>
      <c r="T30" s="191"/>
      <c r="U30" s="140"/>
    </row>
    <row r="31" spans="2:21" ht="15.75" customHeight="1" x14ac:dyDescent="0.3">
      <c r="B31" s="180"/>
      <c r="C31" s="180"/>
      <c r="D31" s="180"/>
      <c r="F31" s="182"/>
      <c r="G31" s="180"/>
      <c r="H31" s="182"/>
      <c r="I31" s="182"/>
      <c r="J31" s="180"/>
      <c r="K31" s="180"/>
      <c r="L31" s="180"/>
      <c r="M31" s="180"/>
      <c r="N31" s="180"/>
      <c r="O31" s="180"/>
      <c r="P31" s="180"/>
      <c r="Q31" s="180"/>
      <c r="R31" s="297" t="s">
        <v>219</v>
      </c>
      <c r="S31" s="180"/>
      <c r="T31" s="247"/>
    </row>
    <row r="32" spans="2:21" ht="15.75" customHeight="1" x14ac:dyDescent="0.3">
      <c r="B32" s="184" t="s">
        <v>218</v>
      </c>
      <c r="C32" s="185" t="s">
        <v>1</v>
      </c>
      <c r="D32" s="185"/>
      <c r="E32" s="185"/>
      <c r="F32" s="515" t="s">
        <v>33</v>
      </c>
      <c r="G32" s="185" t="s">
        <v>34</v>
      </c>
      <c r="H32" s="185"/>
      <c r="I32" s="185"/>
      <c r="J32" s="185"/>
      <c r="K32" s="185"/>
      <c r="L32" s="185"/>
      <c r="M32" s="185" t="s">
        <v>35</v>
      </c>
      <c r="N32" s="185" t="s">
        <v>36</v>
      </c>
      <c r="O32" s="187"/>
      <c r="P32" s="187"/>
      <c r="Q32" s="187"/>
      <c r="R32" s="187" t="s">
        <v>79</v>
      </c>
      <c r="S32" s="187"/>
      <c r="T32" s="296"/>
    </row>
    <row r="33" spans="2:24" ht="15.75" customHeight="1" x14ac:dyDescent="0.3">
      <c r="B33" s="189"/>
      <c r="C33" s="145"/>
      <c r="D33" s="145"/>
      <c r="E33" s="145"/>
      <c r="F33" s="516"/>
      <c r="G33" s="145"/>
      <c r="H33" s="194"/>
      <c r="I33" s="194"/>
      <c r="J33" s="145"/>
      <c r="K33" s="145"/>
      <c r="L33" s="145"/>
      <c r="M33" s="145"/>
      <c r="N33" s="145"/>
      <c r="O33" s="140"/>
      <c r="P33" s="140"/>
      <c r="Q33" s="140"/>
      <c r="R33" s="140"/>
      <c r="S33" s="140"/>
      <c r="T33" s="140"/>
    </row>
    <row r="34" spans="2:24" ht="15.75" customHeight="1" x14ac:dyDescent="0.3">
      <c r="B34" s="189"/>
      <c r="C34" s="145"/>
      <c r="D34" s="145"/>
      <c r="E34" s="145"/>
      <c r="F34" s="516"/>
      <c r="G34" s="145"/>
      <c r="H34" s="194"/>
      <c r="I34" s="194"/>
      <c r="J34" s="145"/>
      <c r="K34" s="145"/>
      <c r="L34" s="145"/>
      <c r="M34" s="145"/>
      <c r="N34" s="145"/>
      <c r="O34" s="140"/>
      <c r="P34" s="140"/>
      <c r="Q34" s="140"/>
      <c r="R34" s="140"/>
      <c r="S34" s="140"/>
      <c r="T34" s="140"/>
    </row>
    <row r="35" spans="2:24" ht="15.75" customHeight="1" x14ac:dyDescent="0.3">
      <c r="B35" s="189"/>
      <c r="C35" s="145"/>
      <c r="D35" s="145"/>
      <c r="E35" s="145"/>
      <c r="F35" s="516"/>
      <c r="G35" s="145"/>
      <c r="H35" s="194"/>
      <c r="I35" s="194"/>
      <c r="J35" s="145"/>
      <c r="K35" s="145"/>
      <c r="L35" s="145"/>
      <c r="M35" s="145"/>
      <c r="N35" s="145"/>
      <c r="O35" s="140"/>
      <c r="P35" s="140"/>
      <c r="Q35" s="140"/>
      <c r="R35" s="140"/>
      <c r="S35" s="140"/>
      <c r="T35" s="140"/>
    </row>
    <row r="36" spans="2:24" ht="15.75" customHeight="1" x14ac:dyDescent="0.3">
      <c r="B36" s="189"/>
      <c r="C36" s="145"/>
      <c r="D36" s="145"/>
      <c r="E36" s="145"/>
      <c r="F36" s="516"/>
      <c r="G36" s="145"/>
      <c r="H36" s="194"/>
      <c r="I36" s="194"/>
      <c r="J36" s="145"/>
      <c r="K36" s="145"/>
      <c r="L36" s="145"/>
      <c r="M36" s="145"/>
      <c r="N36" s="145"/>
      <c r="O36" s="136"/>
      <c r="P36" s="136"/>
      <c r="Q36" s="136"/>
    </row>
    <row r="37" spans="2:24" ht="15.75" customHeight="1" x14ac:dyDescent="0.3">
      <c r="B37" s="189"/>
      <c r="C37" s="465"/>
      <c r="D37" s="465"/>
      <c r="E37" s="465"/>
      <c r="F37" s="516"/>
      <c r="G37" s="465"/>
      <c r="H37" s="465"/>
      <c r="I37" s="465"/>
      <c r="J37" s="465"/>
      <c r="K37" s="465"/>
      <c r="L37" s="465"/>
      <c r="M37" s="465"/>
      <c r="N37" s="465"/>
      <c r="O37" s="136"/>
      <c r="P37" s="136"/>
      <c r="Q37" s="136"/>
    </row>
    <row r="38" spans="2:24" ht="15.75" customHeight="1" x14ac:dyDescent="0.3">
      <c r="B38" s="189"/>
      <c r="C38" s="465"/>
      <c r="D38" s="465"/>
      <c r="E38" s="465"/>
      <c r="F38" s="516"/>
      <c r="G38" s="465"/>
      <c r="H38" s="465"/>
      <c r="I38" s="465"/>
      <c r="J38" s="465"/>
      <c r="K38" s="465"/>
      <c r="L38" s="465"/>
      <c r="M38" s="465"/>
      <c r="N38" s="465"/>
      <c r="O38" s="136"/>
      <c r="P38" s="136"/>
      <c r="Q38" s="136"/>
    </row>
    <row r="39" spans="2:24" ht="15.75" customHeight="1" x14ac:dyDescent="0.3">
      <c r="B39" s="189"/>
      <c r="C39" s="465"/>
      <c r="D39" s="465"/>
      <c r="E39" s="465"/>
      <c r="F39" s="516"/>
      <c r="G39" s="465"/>
      <c r="H39" s="465"/>
      <c r="I39" s="465"/>
      <c r="J39" s="465"/>
      <c r="K39" s="465"/>
      <c r="L39" s="465"/>
      <c r="M39" s="465"/>
      <c r="N39" s="465"/>
      <c r="O39" s="136"/>
      <c r="P39" s="136"/>
      <c r="Q39" s="136"/>
    </row>
    <row r="40" spans="2:24" ht="15.75" customHeight="1" x14ac:dyDescent="0.3">
      <c r="B40" s="189"/>
      <c r="C40" s="465"/>
      <c r="D40" s="465"/>
      <c r="E40" s="465"/>
      <c r="F40" s="516"/>
      <c r="G40" s="465"/>
      <c r="H40" s="465"/>
      <c r="I40" s="465"/>
      <c r="J40" s="465"/>
      <c r="K40" s="465"/>
      <c r="L40" s="465"/>
      <c r="M40" s="465"/>
      <c r="N40" s="465"/>
      <c r="O40" s="136"/>
      <c r="P40" s="136"/>
      <c r="Q40" s="136"/>
    </row>
    <row r="41" spans="2:24" ht="15.75" customHeight="1" x14ac:dyDescent="0.3">
      <c r="B41" s="189"/>
      <c r="C41" s="145"/>
      <c r="D41" s="145"/>
      <c r="E41" s="145"/>
      <c r="F41" s="516"/>
      <c r="G41" s="145"/>
      <c r="H41" s="194"/>
      <c r="I41" s="194"/>
      <c r="J41" s="145"/>
      <c r="K41" s="145"/>
      <c r="L41" s="145"/>
      <c r="M41" s="145"/>
      <c r="N41" s="145"/>
      <c r="O41" s="136"/>
      <c r="P41" s="136"/>
      <c r="Q41" s="136"/>
    </row>
    <row r="42" spans="2:24" ht="15.75" customHeight="1" x14ac:dyDescent="0.3">
      <c r="B42" s="189"/>
      <c r="C42" s="145"/>
      <c r="D42" s="145"/>
      <c r="E42" s="145"/>
      <c r="F42" s="516"/>
      <c r="G42" s="145"/>
      <c r="H42" s="194"/>
      <c r="I42" s="194"/>
      <c r="J42" s="145"/>
      <c r="K42" s="145"/>
      <c r="L42" s="145"/>
      <c r="M42" s="145"/>
      <c r="N42" s="145"/>
      <c r="O42" s="136"/>
      <c r="P42" s="136"/>
      <c r="Q42" s="136"/>
    </row>
    <row r="43" spans="2:24" ht="15.75" customHeight="1" x14ac:dyDescent="0.3">
      <c r="B43" s="204"/>
      <c r="C43" s="205"/>
      <c r="D43" s="205"/>
      <c r="E43" s="145"/>
      <c r="F43" s="158"/>
      <c r="G43" s="207"/>
      <c r="H43" s="207"/>
      <c r="I43" s="207"/>
      <c r="J43" s="207"/>
      <c r="K43" s="207"/>
      <c r="L43" s="207"/>
      <c r="M43" s="161"/>
      <c r="N43" s="203"/>
    </row>
    <row r="44" spans="2:24" ht="15.75" customHeight="1" x14ac:dyDescent="0.3">
      <c r="B44" s="204"/>
      <c r="C44" s="205"/>
      <c r="D44" s="205"/>
      <c r="E44" s="145"/>
      <c r="F44" s="158"/>
      <c r="G44" s="207"/>
      <c r="H44" s="207"/>
      <c r="I44" s="207"/>
      <c r="J44" s="207"/>
      <c r="K44" s="207"/>
      <c r="L44" s="207"/>
      <c r="M44" s="161"/>
      <c r="N44" s="203"/>
    </row>
    <row r="45" spans="2:24" ht="15.75" customHeight="1" x14ac:dyDescent="0.3">
      <c r="B45" s="204"/>
      <c r="C45" s="205"/>
      <c r="D45" s="205"/>
      <c r="E45" s="145"/>
      <c r="F45" s="158"/>
      <c r="G45" s="207"/>
      <c r="H45" s="207"/>
      <c r="I45" s="207"/>
      <c r="J45" s="207"/>
      <c r="K45" s="207"/>
      <c r="L45" s="207"/>
      <c r="M45" s="161"/>
      <c r="N45" s="203"/>
      <c r="P45" s="133"/>
      <c r="Q45" s="133"/>
      <c r="R45" s="133"/>
      <c r="S45" s="133"/>
      <c r="T45" s="133"/>
    </row>
    <row r="46" spans="2:24" ht="15.75" customHeight="1" x14ac:dyDescent="0.3">
      <c r="B46" s="204"/>
      <c r="C46" s="205"/>
      <c r="D46" s="205"/>
      <c r="E46" s="145"/>
      <c r="F46" s="158"/>
      <c r="G46" s="207"/>
      <c r="H46" s="207"/>
      <c r="I46" s="207"/>
      <c r="J46" s="207"/>
      <c r="K46" s="207"/>
      <c r="L46" s="207"/>
      <c r="M46" s="161"/>
      <c r="N46" s="203"/>
      <c r="P46" s="133"/>
      <c r="Q46" s="133"/>
      <c r="R46" s="133"/>
      <c r="S46" s="133"/>
      <c r="T46" s="133"/>
    </row>
    <row r="47" spans="2:24" ht="15.75" customHeight="1" x14ac:dyDescent="0.3">
      <c r="B47" s="204"/>
      <c r="C47" s="205"/>
      <c r="D47" s="205"/>
      <c r="E47" s="145"/>
      <c r="F47" s="158"/>
      <c r="G47" s="207"/>
      <c r="H47" s="207"/>
      <c r="I47" s="207"/>
      <c r="J47" s="207"/>
      <c r="K47" s="207"/>
      <c r="L47" s="207"/>
      <c r="M47" s="161"/>
      <c r="N47" s="203"/>
      <c r="P47" s="133"/>
      <c r="Q47" s="133"/>
      <c r="R47" s="133"/>
      <c r="S47" s="133"/>
      <c r="T47" s="133"/>
      <c r="X47" s="168"/>
    </row>
    <row r="48" spans="2:24" ht="15.75" customHeight="1" x14ac:dyDescent="0.3">
      <c r="B48" s="204"/>
      <c r="C48" s="205"/>
      <c r="D48" s="205"/>
      <c r="E48" s="145"/>
      <c r="F48" s="158"/>
      <c r="G48" s="207"/>
      <c r="H48" s="207"/>
      <c r="I48" s="207"/>
      <c r="J48" s="207"/>
      <c r="K48" s="207"/>
      <c r="L48" s="207"/>
      <c r="M48" s="161"/>
      <c r="N48" s="203"/>
      <c r="P48" s="133"/>
      <c r="Q48" s="133"/>
      <c r="R48" s="133"/>
      <c r="S48" s="133"/>
      <c r="T48" s="133"/>
    </row>
    <row r="49" spans="2:23" ht="15.75" customHeight="1" x14ac:dyDescent="0.3">
      <c r="C49" s="224"/>
      <c r="D49" s="224"/>
      <c r="E49" s="145"/>
      <c r="F49" s="158"/>
      <c r="G49" s="225"/>
      <c r="H49" s="207"/>
      <c r="I49" s="207"/>
      <c r="J49" s="225"/>
      <c r="K49" s="225"/>
      <c r="L49" s="225"/>
      <c r="M49" s="226"/>
      <c r="N49" s="227"/>
      <c r="O49" s="228"/>
      <c r="P49" s="133"/>
      <c r="Q49" s="277"/>
      <c r="R49" s="133"/>
      <c r="S49" s="133"/>
      <c r="T49" s="133"/>
    </row>
    <row r="50" spans="2:23" ht="15.75" customHeight="1" x14ac:dyDescent="0.3">
      <c r="C50" s="224"/>
      <c r="D50" s="224"/>
      <c r="E50" s="205"/>
      <c r="F50" s="158"/>
      <c r="G50" s="230"/>
      <c r="H50" s="207"/>
      <c r="I50" s="207"/>
      <c r="J50" s="230"/>
      <c r="K50" s="230"/>
      <c r="L50" s="230"/>
      <c r="M50" s="226"/>
      <c r="N50" s="203"/>
      <c r="O50" s="231"/>
      <c r="P50" s="278"/>
      <c r="Q50" s="277"/>
      <c r="R50" s="133"/>
      <c r="S50" s="133"/>
      <c r="T50" s="133"/>
    </row>
    <row r="51" spans="2:23" ht="15.75" customHeight="1" x14ac:dyDescent="0.3">
      <c r="B51" s="229"/>
      <c r="C51" s="224"/>
      <c r="D51" s="224"/>
      <c r="E51" s="205"/>
      <c r="F51" s="158"/>
      <c r="G51" s="230"/>
      <c r="H51" s="207"/>
      <c r="I51" s="207"/>
      <c r="J51" s="230"/>
      <c r="K51" s="230"/>
      <c r="L51" s="230"/>
      <c r="M51" s="226"/>
      <c r="N51" s="203"/>
      <c r="O51" s="231"/>
      <c r="P51" s="278"/>
      <c r="Q51" s="277"/>
      <c r="R51" s="133"/>
      <c r="S51" s="133"/>
      <c r="T51" s="133"/>
    </row>
    <row r="52" spans="2:23" ht="15.75" customHeight="1" x14ac:dyDescent="0.3">
      <c r="B52" s="229"/>
      <c r="C52" s="224"/>
      <c r="D52" s="224"/>
      <c r="E52" s="224"/>
      <c r="F52" s="158"/>
      <c r="G52" s="230"/>
      <c r="H52" s="207"/>
      <c r="I52" s="207"/>
      <c r="J52" s="230"/>
      <c r="K52" s="230"/>
      <c r="L52" s="230"/>
      <c r="M52" s="226"/>
      <c r="N52" s="203"/>
      <c r="O52" s="231"/>
      <c r="P52" s="278"/>
      <c r="Q52" s="277"/>
      <c r="R52" s="133"/>
      <c r="S52" s="133"/>
      <c r="T52" s="133"/>
      <c r="V52" s="135" t="s">
        <v>202</v>
      </c>
      <c r="W52" s="168">
        <f>W11</f>
        <v>0</v>
      </c>
    </row>
    <row r="53" spans="2:23" ht="15.75" customHeight="1" x14ac:dyDescent="0.3">
      <c r="B53" s="229"/>
      <c r="C53" s="224"/>
      <c r="D53" s="224"/>
      <c r="E53" s="224"/>
      <c r="F53" s="158"/>
      <c r="G53" s="230"/>
      <c r="H53" s="207"/>
      <c r="I53" s="207"/>
      <c r="J53" s="230"/>
      <c r="K53" s="230"/>
      <c r="L53" s="230"/>
      <c r="M53" s="232"/>
      <c r="N53" s="208"/>
      <c r="O53" s="231"/>
      <c r="P53" s="231"/>
      <c r="Q53" s="140"/>
    </row>
    <row r="54" spans="2:23" ht="15.75" customHeight="1" x14ac:dyDescent="0.3">
      <c r="B54" s="229"/>
      <c r="C54" s="224"/>
      <c r="E54" s="224"/>
    </row>
    <row r="55" spans="2:23" ht="15.75" customHeight="1" x14ac:dyDescent="0.3">
      <c r="F55" s="144"/>
      <c r="G55" s="234"/>
      <c r="H55" s="233"/>
      <c r="I55" s="233"/>
      <c r="J55" s="234"/>
      <c r="K55" s="234"/>
      <c r="L55" s="234"/>
    </row>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sheetData>
  <mergeCells count="7">
    <mergeCell ref="U4:W4"/>
    <mergeCell ref="U5:W5"/>
    <mergeCell ref="B28:I28"/>
    <mergeCell ref="B19:G19"/>
    <mergeCell ref="B14:G14"/>
    <mergeCell ref="B16:G16"/>
    <mergeCell ref="B18:G18"/>
  </mergeCells>
  <conditionalFormatting sqref="U8:Y10 W7:X7 A8:P10 R8:S10">
    <cfRule type="expression" dxfId="168" priority="13">
      <formula>MOD(ROW(),2)=0</formula>
    </cfRule>
  </conditionalFormatting>
  <conditionalFormatting sqref="R7:S7 N7:P7 U7:V7 Y7">
    <cfRule type="expression" dxfId="167" priority="10">
      <formula>MOD(ROW(),2)=0</formula>
    </cfRule>
  </conditionalFormatting>
  <conditionalFormatting sqref="A7">
    <cfRule type="expression" dxfId="166" priority="8">
      <formula>MOD(ROW(),2)=0</formula>
    </cfRule>
  </conditionalFormatting>
  <conditionalFormatting sqref="B7:E7 J7:M7 G7">
    <cfRule type="expression" dxfId="165" priority="7">
      <formula>MOD(ROW(),2)=0</formula>
    </cfRule>
  </conditionalFormatting>
  <conditionalFormatting sqref="H7:I7">
    <cfRule type="expression" dxfId="164" priority="6">
      <formula>MOD(ROW(),2)=0</formula>
    </cfRule>
  </conditionalFormatting>
  <conditionalFormatting sqref="F7">
    <cfRule type="expression" dxfId="163" priority="5">
      <formula>MOD(ROW(),2)=0</formula>
    </cfRule>
  </conditionalFormatting>
  <hyperlinks>
    <hyperlink ref="B19" r:id="rId1" xr:uid="{00000000-0004-0000-0900-000000000000}"/>
  </hyperlinks>
  <printOptions horizontalCentered="1" gridLines="1"/>
  <pageMargins left="0" right="0" top="0.75" bottom="0.75" header="0.3" footer="0.3"/>
  <pageSetup scale="53"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Y63"/>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T21" sqref="T21"/>
    </sheetView>
  </sheetViews>
  <sheetFormatPr defaultColWidth="9.109375" defaultRowHeight="14.4" x14ac:dyDescent="0.3"/>
  <cols>
    <col min="1" max="1" width="7.88671875" style="135" customWidth="1"/>
    <col min="2" max="2" width="70.88671875" style="135" customWidth="1"/>
    <col min="3" max="3" width="48.5546875" style="135" bestFit="1" customWidth="1"/>
    <col min="4" max="4" width="14.33203125" style="135" customWidth="1"/>
    <col min="5" max="5" width="8.33203125" style="135" customWidth="1"/>
    <col min="6" max="6" width="19.109375" style="137" customWidth="1"/>
    <col min="7" max="7" width="23" style="135" customWidth="1"/>
    <col min="8" max="8" width="12" style="137" customWidth="1"/>
    <col min="9" max="9" width="12.6640625" style="137" customWidth="1"/>
    <col min="10" max="10" width="12.88671875" style="135" customWidth="1"/>
    <col min="11" max="11" width="15.109375" style="135" customWidth="1"/>
    <col min="12" max="12" width="15.88671875" style="135" bestFit="1" customWidth="1"/>
    <col min="13" max="13" width="19.88671875" style="135" customWidth="1"/>
    <col min="14" max="14" width="14" style="135" bestFit="1" customWidth="1"/>
    <col min="15" max="15" width="13.6640625" style="135" customWidth="1"/>
    <col min="16" max="16" width="14" style="135" bestFit="1" customWidth="1"/>
    <col min="17" max="17" width="3.6640625" style="135" customWidth="1"/>
    <col min="18" max="18" width="15.88671875" style="135" customWidth="1"/>
    <col min="19" max="19" width="14.109375" style="135" customWidth="1"/>
    <col min="20" max="20" width="3.6640625" style="140" customWidth="1"/>
    <col min="21" max="21" width="14.109375" style="135" bestFit="1" customWidth="1"/>
    <col min="22" max="22" width="15.33203125" style="135" bestFit="1" customWidth="1"/>
    <col min="23" max="23" width="14" style="135" bestFit="1" customWidth="1"/>
    <col min="24" max="24" width="14.33203125" style="135" customWidth="1"/>
    <col min="25" max="25" width="12.44140625" style="135" bestFit="1" customWidth="1"/>
    <col min="26" max="16384" width="9.109375" style="135"/>
  </cols>
  <sheetData>
    <row r="1" spans="1:25" ht="15.75" customHeight="1" x14ac:dyDescent="0.3">
      <c r="A1" s="132" t="s">
        <v>139</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63</v>
      </c>
      <c r="B3" s="132"/>
      <c r="D3" s="132"/>
      <c r="E3" s="132"/>
      <c r="F3" s="131"/>
      <c r="Q3" s="140"/>
      <c r="R3" s="140"/>
      <c r="S3" s="140"/>
      <c r="U3" s="136"/>
      <c r="V3" s="142"/>
    </row>
    <row r="4" spans="1:25" ht="15.75" customHeight="1" x14ac:dyDescent="0.3">
      <c r="A4" s="132" t="s">
        <v>141</v>
      </c>
      <c r="N4" s="244"/>
      <c r="O4" s="244"/>
      <c r="P4" s="244"/>
      <c r="Q4" s="145"/>
      <c r="R4" s="140"/>
      <c r="S4" s="140"/>
      <c r="T4" s="145"/>
      <c r="U4" s="577" t="s">
        <v>291</v>
      </c>
      <c r="V4" s="577"/>
      <c r="W4" s="577"/>
      <c r="X4" s="146"/>
    </row>
    <row r="5" spans="1:25" ht="15" thickBot="1" x14ac:dyDescent="0.35">
      <c r="A5" s="137"/>
      <c r="H5" s="147"/>
      <c r="I5" s="147"/>
      <c r="N5" s="244"/>
      <c r="O5" s="244"/>
      <c r="P5" s="244"/>
      <c r="Q5" s="145"/>
      <c r="R5" s="148"/>
      <c r="S5" s="148"/>
      <c r="T5" s="145"/>
      <c r="U5" s="578"/>
      <c r="V5" s="578"/>
      <c r="W5" s="578"/>
      <c r="X5" s="149"/>
    </row>
    <row r="6" spans="1:25" s="196" customFormat="1" ht="71.2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'#2941 Palm Beach School Autism '!Y6</f>
        <v>Available Budget as of 08/30/24</v>
      </c>
      <c r="Y6" s="238"/>
    </row>
    <row r="7" spans="1:25" ht="15.75" customHeight="1" x14ac:dyDescent="0.3">
      <c r="A7" s="158">
        <v>4228</v>
      </c>
      <c r="B7" s="135" t="s">
        <v>285</v>
      </c>
      <c r="C7" s="509" t="s">
        <v>286</v>
      </c>
      <c r="D7" s="137" t="s">
        <v>287</v>
      </c>
      <c r="E7" s="137" t="s">
        <v>280</v>
      </c>
      <c r="F7" s="166" t="s">
        <v>288</v>
      </c>
      <c r="G7" s="229" t="s">
        <v>6</v>
      </c>
      <c r="H7" s="289">
        <v>1.8800000000000001E-2</v>
      </c>
      <c r="I7" s="289">
        <v>0.161</v>
      </c>
      <c r="J7" s="166">
        <v>45565</v>
      </c>
      <c r="K7" s="166">
        <v>45566</v>
      </c>
      <c r="L7" s="166">
        <v>45314</v>
      </c>
      <c r="M7" s="137" t="s">
        <v>289</v>
      </c>
      <c r="N7" s="462">
        <v>31524.12</v>
      </c>
      <c r="O7" s="344">
        <v>0</v>
      </c>
      <c r="P7" s="345">
        <f t="shared" ref="P7" si="0">N7+O7</f>
        <v>31524.12</v>
      </c>
      <c r="Q7" s="130"/>
      <c r="R7" s="357">
        <v>0</v>
      </c>
      <c r="S7" s="345">
        <f t="shared" ref="S7" si="1">P7-R7</f>
        <v>31524.12</v>
      </c>
      <c r="T7" s="172"/>
      <c r="U7" s="491">
        <v>0</v>
      </c>
      <c r="V7" s="344">
        <v>0</v>
      </c>
      <c r="W7" s="419">
        <f t="shared" ref="W7" si="2">U7+V7</f>
        <v>0</v>
      </c>
      <c r="X7" s="402">
        <f>S7-W7</f>
        <v>31524.12</v>
      </c>
    </row>
    <row r="8" spans="1:25" ht="15.75" customHeight="1" x14ac:dyDescent="0.3">
      <c r="A8" s="137">
        <v>4452</v>
      </c>
      <c r="B8" s="135" t="s">
        <v>246</v>
      </c>
      <c r="C8" s="473" t="s">
        <v>174</v>
      </c>
      <c r="D8" s="137" t="s">
        <v>175</v>
      </c>
      <c r="E8" s="137" t="s">
        <v>230</v>
      </c>
      <c r="F8" s="137" t="s">
        <v>231</v>
      </c>
      <c r="G8" s="135" t="s">
        <v>6</v>
      </c>
      <c r="H8" s="289">
        <v>0.05</v>
      </c>
      <c r="I8" s="289">
        <v>0.161</v>
      </c>
      <c r="J8" s="166">
        <v>45565</v>
      </c>
      <c r="K8" s="166">
        <v>45565</v>
      </c>
      <c r="L8" s="166">
        <v>44279</v>
      </c>
      <c r="M8" s="137" t="s">
        <v>177</v>
      </c>
      <c r="N8" s="343">
        <v>45952.95</v>
      </c>
      <c r="O8" s="344">
        <v>7.2</v>
      </c>
      <c r="P8" s="345">
        <f t="shared" ref="P8:P13" si="3">N8+O8</f>
        <v>45960.149999999994</v>
      </c>
      <c r="Q8" s="130"/>
      <c r="R8" s="357"/>
      <c r="S8" s="345">
        <f t="shared" ref="S8:S13" si="4">P8-R8</f>
        <v>45960.149999999994</v>
      </c>
      <c r="T8" s="172"/>
      <c r="U8" s="357"/>
      <c r="V8" s="344"/>
      <c r="W8" s="419"/>
      <c r="X8" s="402">
        <f t="shared" ref="X8:X13" si="5">S8-W8</f>
        <v>45960.149999999994</v>
      </c>
    </row>
    <row r="9" spans="1:25" ht="15.75" customHeight="1" x14ac:dyDescent="0.3">
      <c r="A9" s="137">
        <v>4454</v>
      </c>
      <c r="B9" s="135" t="s">
        <v>247</v>
      </c>
      <c r="C9" s="473" t="s">
        <v>174</v>
      </c>
      <c r="D9" s="137" t="s">
        <v>175</v>
      </c>
      <c r="E9" s="137" t="s">
        <v>232</v>
      </c>
      <c r="F9" s="137" t="s">
        <v>245</v>
      </c>
      <c r="G9" s="135" t="s">
        <v>6</v>
      </c>
      <c r="H9" s="289">
        <v>0.05</v>
      </c>
      <c r="I9" s="289">
        <v>0.161</v>
      </c>
      <c r="J9" s="166">
        <v>45565</v>
      </c>
      <c r="K9" s="166">
        <v>45565</v>
      </c>
      <c r="L9" s="166">
        <v>44279</v>
      </c>
      <c r="M9" s="137" t="s">
        <v>209</v>
      </c>
      <c r="N9" s="343">
        <v>2413.0100000000002</v>
      </c>
      <c r="O9" s="344">
        <v>44.46</v>
      </c>
      <c r="P9" s="345">
        <f t="shared" si="3"/>
        <v>2457.4700000000003</v>
      </c>
      <c r="Q9" s="130"/>
      <c r="R9" s="357"/>
      <c r="S9" s="345">
        <f t="shared" si="4"/>
        <v>2457.4700000000003</v>
      </c>
      <c r="T9" s="172"/>
      <c r="U9" s="357"/>
      <c r="V9" s="344"/>
      <c r="W9" s="419"/>
      <c r="X9" s="402">
        <f t="shared" si="5"/>
        <v>2457.4700000000003</v>
      </c>
    </row>
    <row r="10" spans="1:25" ht="15.75" customHeight="1" x14ac:dyDescent="0.3">
      <c r="A10" s="137">
        <v>4457</v>
      </c>
      <c r="B10" s="135" t="s">
        <v>252</v>
      </c>
      <c r="C10" s="473" t="s">
        <v>174</v>
      </c>
      <c r="D10" s="137" t="s">
        <v>175</v>
      </c>
      <c r="E10" s="137" t="s">
        <v>234</v>
      </c>
      <c r="F10" s="137" t="s">
        <v>233</v>
      </c>
      <c r="G10" s="135" t="s">
        <v>6</v>
      </c>
      <c r="H10" s="289">
        <v>0.05</v>
      </c>
      <c r="I10" s="289">
        <v>0.161</v>
      </c>
      <c r="J10" s="166">
        <v>45565</v>
      </c>
      <c r="K10" s="166">
        <v>45565</v>
      </c>
      <c r="L10" s="166">
        <v>44279</v>
      </c>
      <c r="M10" s="137" t="s">
        <v>235</v>
      </c>
      <c r="N10" s="343">
        <v>1148.53</v>
      </c>
      <c r="O10" s="344"/>
      <c r="P10" s="345">
        <f t="shared" si="3"/>
        <v>1148.53</v>
      </c>
      <c r="Q10" s="130"/>
      <c r="R10" s="357"/>
      <c r="S10" s="345">
        <f t="shared" si="4"/>
        <v>1148.53</v>
      </c>
      <c r="T10" s="172"/>
      <c r="U10" s="357"/>
      <c r="V10" s="344"/>
      <c r="W10" s="419"/>
      <c r="X10" s="402">
        <f t="shared" si="5"/>
        <v>1148.53</v>
      </c>
    </row>
    <row r="11" spans="1:25" ht="15.75" customHeight="1" x14ac:dyDescent="0.3">
      <c r="A11" s="137">
        <v>4459</v>
      </c>
      <c r="B11" s="135" t="s">
        <v>192</v>
      </c>
      <c r="C11" s="473" t="s">
        <v>174</v>
      </c>
      <c r="D11" s="137" t="s">
        <v>175</v>
      </c>
      <c r="E11" s="137" t="s">
        <v>193</v>
      </c>
      <c r="F11" s="137" t="s">
        <v>176</v>
      </c>
      <c r="G11" s="135" t="s">
        <v>6</v>
      </c>
      <c r="H11" s="289">
        <v>0.05</v>
      </c>
      <c r="I11" s="289">
        <v>0.161</v>
      </c>
      <c r="J11" s="166">
        <v>45565</v>
      </c>
      <c r="K11" s="166">
        <v>45565</v>
      </c>
      <c r="L11" s="166">
        <v>44279</v>
      </c>
      <c r="M11" s="137" t="s">
        <v>177</v>
      </c>
      <c r="N11" s="343">
        <v>183811.81</v>
      </c>
      <c r="O11" s="344">
        <v>28.79</v>
      </c>
      <c r="P11" s="345">
        <f t="shared" si="3"/>
        <v>183840.6</v>
      </c>
      <c r="Q11" s="130"/>
      <c r="R11" s="357"/>
      <c r="S11" s="345">
        <f t="shared" si="4"/>
        <v>183840.6</v>
      </c>
      <c r="T11" s="172"/>
      <c r="U11" s="357"/>
      <c r="V11" s="344"/>
      <c r="W11" s="419"/>
      <c r="X11" s="402">
        <f t="shared" si="5"/>
        <v>183840.6</v>
      </c>
    </row>
    <row r="12" spans="1:25" ht="15.75" customHeight="1" x14ac:dyDescent="0.3">
      <c r="A12" s="137">
        <v>4462</v>
      </c>
      <c r="B12" s="135" t="s">
        <v>250</v>
      </c>
      <c r="C12" s="473" t="s">
        <v>174</v>
      </c>
      <c r="D12" s="137" t="s">
        <v>175</v>
      </c>
      <c r="E12" s="137" t="s">
        <v>239</v>
      </c>
      <c r="F12" s="137" t="s">
        <v>240</v>
      </c>
      <c r="G12" s="135" t="s">
        <v>6</v>
      </c>
      <c r="H12" s="289">
        <v>0.05</v>
      </c>
      <c r="I12" s="289">
        <v>0.161</v>
      </c>
      <c r="J12" s="166">
        <v>45565</v>
      </c>
      <c r="K12" s="166">
        <v>45565</v>
      </c>
      <c r="L12" s="166">
        <v>44279</v>
      </c>
      <c r="M12" s="137" t="s">
        <v>241</v>
      </c>
      <c r="N12" s="343">
        <v>1902.18</v>
      </c>
      <c r="O12" s="344"/>
      <c r="P12" s="345">
        <f t="shared" si="3"/>
        <v>1902.18</v>
      </c>
      <c r="Q12" s="130"/>
      <c r="R12" s="357"/>
      <c r="S12" s="345">
        <f t="shared" si="4"/>
        <v>1902.18</v>
      </c>
      <c r="T12" s="172"/>
      <c r="U12" s="357"/>
      <c r="V12" s="344"/>
      <c r="W12" s="419"/>
      <c r="X12" s="402">
        <f t="shared" si="5"/>
        <v>1902.18</v>
      </c>
    </row>
    <row r="13" spans="1:25" ht="15.75" customHeight="1" x14ac:dyDescent="0.3">
      <c r="A13" s="137">
        <v>4463</v>
      </c>
      <c r="B13" s="135" t="s">
        <v>251</v>
      </c>
      <c r="C13" s="473" t="s">
        <v>174</v>
      </c>
      <c r="D13" s="137" t="s">
        <v>175</v>
      </c>
      <c r="E13" s="137" t="s">
        <v>242</v>
      </c>
      <c r="F13" s="137" t="s">
        <v>243</v>
      </c>
      <c r="G13" s="135" t="s">
        <v>6</v>
      </c>
      <c r="H13" s="289">
        <v>0.05</v>
      </c>
      <c r="I13" s="289">
        <v>0.161</v>
      </c>
      <c r="J13" s="166">
        <v>45565</v>
      </c>
      <c r="K13" s="166">
        <v>45565</v>
      </c>
      <c r="L13" s="166">
        <v>44279</v>
      </c>
      <c r="M13" s="137" t="s">
        <v>244</v>
      </c>
      <c r="N13" s="358">
        <v>6414.77</v>
      </c>
      <c r="O13" s="359"/>
      <c r="P13" s="360">
        <f t="shared" si="3"/>
        <v>6414.77</v>
      </c>
      <c r="Q13" s="130"/>
      <c r="R13" s="357"/>
      <c r="S13" s="345">
        <f t="shared" si="4"/>
        <v>6414.77</v>
      </c>
      <c r="T13" s="172"/>
      <c r="U13" s="357"/>
      <c r="V13" s="344"/>
      <c r="W13" s="419"/>
      <c r="X13" s="402">
        <f t="shared" si="5"/>
        <v>6414.77</v>
      </c>
    </row>
    <row r="14" spans="1:25" ht="15.75" customHeight="1" thickBot="1" x14ac:dyDescent="0.35">
      <c r="A14" s="137"/>
      <c r="C14" s="178"/>
      <c r="D14" s="178"/>
      <c r="E14" s="178"/>
      <c r="H14" s="289"/>
      <c r="I14" s="289"/>
      <c r="J14" s="192"/>
      <c r="K14" s="192"/>
      <c r="L14" s="192"/>
      <c r="M14" s="131" t="s">
        <v>37</v>
      </c>
      <c r="N14" s="363">
        <f>SUM(N7:N13)</f>
        <v>273167.37</v>
      </c>
      <c r="O14" s="374">
        <f>SUM(O7:O13)</f>
        <v>80.45</v>
      </c>
      <c r="P14" s="364">
        <f>SUM(P7:P13)</f>
        <v>273247.82</v>
      </c>
      <c r="Q14" s="130"/>
      <c r="R14" s="346">
        <f>SUM(R7:R13)</f>
        <v>0</v>
      </c>
      <c r="S14" s="348">
        <f>SUM(S7:S13)</f>
        <v>273247.82</v>
      </c>
      <c r="T14" s="172"/>
      <c r="U14" s="346">
        <f>SUM(U7:U13)</f>
        <v>0</v>
      </c>
      <c r="V14" s="532">
        <f>SUM(V7:V13)</f>
        <v>0</v>
      </c>
      <c r="W14" s="421">
        <f>SUM(W7:W13)</f>
        <v>0</v>
      </c>
      <c r="X14" s="424">
        <f>SUM(X7:X13)</f>
        <v>273247.82</v>
      </c>
    </row>
    <row r="15" spans="1:25" ht="15.75" customHeight="1" thickTop="1" x14ac:dyDescent="0.3">
      <c r="A15" s="137"/>
      <c r="C15" s="178"/>
      <c r="D15" s="178"/>
      <c r="E15" s="178"/>
      <c r="H15" s="289"/>
      <c r="I15" s="289"/>
      <c r="J15" s="192"/>
      <c r="K15" s="192"/>
      <c r="L15" s="192"/>
      <c r="M15" s="218"/>
      <c r="N15" s="168"/>
      <c r="O15" s="168"/>
      <c r="P15" s="168"/>
      <c r="R15" s="168"/>
      <c r="S15" s="168"/>
      <c r="T15" s="167"/>
      <c r="U15" s="140"/>
      <c r="V15" s="140"/>
    </row>
    <row r="16" spans="1:25" ht="15.75" customHeight="1" x14ac:dyDescent="0.3">
      <c r="C16" s="178"/>
      <c r="D16" s="178"/>
      <c r="E16" s="178"/>
      <c r="J16" s="192"/>
      <c r="K16" s="192"/>
      <c r="L16" s="192"/>
      <c r="M16" s="218"/>
      <c r="N16" s="168"/>
      <c r="O16" s="168"/>
      <c r="P16" s="168"/>
      <c r="R16" s="168"/>
      <c r="S16" s="168"/>
      <c r="T16" s="167"/>
      <c r="U16" s="140"/>
      <c r="V16" s="140"/>
    </row>
    <row r="17" spans="2:22" ht="15.75" customHeight="1" x14ac:dyDescent="0.3">
      <c r="C17" s="178"/>
      <c r="D17" s="178"/>
      <c r="E17" s="178"/>
      <c r="J17" s="192"/>
      <c r="K17" s="192"/>
      <c r="L17" s="192"/>
      <c r="M17" s="218"/>
      <c r="N17" s="168"/>
      <c r="O17" s="168"/>
      <c r="P17" s="168"/>
      <c r="R17" s="168"/>
      <c r="S17" s="168"/>
      <c r="T17" s="167"/>
      <c r="U17" s="140"/>
      <c r="V17" s="140"/>
    </row>
    <row r="18" spans="2:22" ht="15.75" customHeight="1" x14ac:dyDescent="0.3">
      <c r="B18" s="132" t="s">
        <v>109</v>
      </c>
      <c r="C18" s="178"/>
      <c r="D18" s="178"/>
      <c r="E18" s="178"/>
      <c r="M18" s="218"/>
      <c r="N18" s="168"/>
      <c r="O18" s="168"/>
      <c r="P18" s="168"/>
      <c r="R18" s="168"/>
      <c r="S18" s="168"/>
      <c r="T18" s="167"/>
      <c r="U18" s="140"/>
      <c r="V18" s="140"/>
    </row>
    <row r="19" spans="2:22" ht="15.75" customHeight="1" x14ac:dyDescent="0.3">
      <c r="B19" s="582" t="s">
        <v>216</v>
      </c>
      <c r="C19" s="582"/>
      <c r="D19" s="582"/>
      <c r="E19" s="582"/>
      <c r="F19" s="582"/>
      <c r="G19" s="582"/>
      <c r="H19" s="174"/>
      <c r="I19" s="174"/>
      <c r="J19" s="173"/>
      <c r="M19" s="218"/>
      <c r="N19" s="168"/>
      <c r="O19" s="168"/>
      <c r="P19" s="168"/>
      <c r="R19" s="168"/>
      <c r="S19" s="168"/>
      <c r="T19" s="167"/>
      <c r="U19" s="140"/>
      <c r="V19" s="140"/>
    </row>
    <row r="20" spans="2:22" ht="15.75" customHeight="1" x14ac:dyDescent="0.3">
      <c r="C20" s="178"/>
      <c r="D20" s="178"/>
      <c r="E20" s="178"/>
      <c r="M20" s="218"/>
      <c r="N20" s="168"/>
      <c r="O20" s="168"/>
      <c r="P20" s="168"/>
      <c r="R20" s="168"/>
      <c r="S20" s="168"/>
      <c r="T20" s="167"/>
      <c r="U20" s="140"/>
      <c r="V20" s="140"/>
    </row>
    <row r="21" spans="2:22" ht="15.75" customHeight="1" x14ac:dyDescent="0.3">
      <c r="B21" s="582" t="s">
        <v>113</v>
      </c>
      <c r="C21" s="582"/>
      <c r="D21" s="582"/>
      <c r="E21" s="582"/>
      <c r="F21" s="582"/>
      <c r="G21" s="582"/>
      <c r="H21" s="174"/>
      <c r="I21" s="174"/>
      <c r="J21" s="173"/>
      <c r="M21" s="218"/>
      <c r="N21" s="168"/>
      <c r="O21" s="168"/>
      <c r="P21" s="168"/>
      <c r="R21" s="168"/>
      <c r="S21" s="168"/>
      <c r="T21" s="167"/>
      <c r="U21" s="140"/>
      <c r="V21" s="140"/>
    </row>
    <row r="22" spans="2:22" ht="15.75" customHeight="1" x14ac:dyDescent="0.3">
      <c r="B22" s="173"/>
      <c r="C22" s="173"/>
      <c r="D22" s="173"/>
      <c r="E22" s="173"/>
      <c r="F22" s="174"/>
      <c r="G22" s="173"/>
      <c r="H22" s="174"/>
      <c r="I22" s="174"/>
      <c r="J22" s="173"/>
      <c r="M22" s="218"/>
      <c r="N22" s="168"/>
      <c r="O22" s="168"/>
      <c r="P22" s="168"/>
      <c r="R22" s="168"/>
      <c r="S22" s="168"/>
      <c r="T22" s="167"/>
      <c r="U22" s="140"/>
      <c r="V22" s="140"/>
    </row>
    <row r="23" spans="2:22" ht="15.75" customHeight="1" x14ac:dyDescent="0.3">
      <c r="B23" s="582" t="s">
        <v>134</v>
      </c>
      <c r="C23" s="582"/>
      <c r="D23" s="582"/>
      <c r="E23" s="582"/>
      <c r="F23" s="582"/>
      <c r="G23" s="582"/>
      <c r="H23" s="174"/>
      <c r="I23" s="174"/>
      <c r="J23" s="173"/>
      <c r="M23" s="218"/>
      <c r="N23" s="168"/>
      <c r="O23" s="168"/>
      <c r="P23" s="168"/>
      <c r="R23" s="168"/>
      <c r="S23" s="168"/>
      <c r="T23" s="167"/>
      <c r="U23" s="140"/>
      <c r="V23" s="140"/>
    </row>
    <row r="24" spans="2:22" ht="15.75" customHeight="1" x14ac:dyDescent="0.3">
      <c r="B24" s="593" t="s">
        <v>133</v>
      </c>
      <c r="C24" s="582"/>
      <c r="D24" s="582"/>
      <c r="E24" s="582"/>
      <c r="F24" s="582"/>
      <c r="G24" s="582"/>
      <c r="H24" s="174"/>
      <c r="I24" s="174"/>
      <c r="J24" s="173"/>
      <c r="M24" s="218"/>
      <c r="N24" s="168"/>
      <c r="O24" s="168"/>
      <c r="P24" s="168"/>
      <c r="R24" s="168"/>
      <c r="S24" s="168"/>
      <c r="T24" s="167"/>
      <c r="U24" s="140"/>
      <c r="V24" s="140"/>
    </row>
    <row r="25" spans="2:22" ht="15.75" customHeight="1" x14ac:dyDescent="0.3">
      <c r="B25" s="173"/>
      <c r="C25" s="173"/>
      <c r="D25" s="173"/>
      <c r="E25" s="173"/>
      <c r="F25" s="174"/>
      <c r="G25" s="173"/>
      <c r="H25" s="174"/>
      <c r="I25" s="174"/>
      <c r="J25" s="173"/>
      <c r="M25" s="218"/>
      <c r="N25" s="168"/>
      <c r="O25" s="168"/>
      <c r="P25" s="168"/>
      <c r="R25" s="168"/>
      <c r="S25" s="168"/>
      <c r="T25" s="167"/>
      <c r="U25" s="140"/>
      <c r="V25" s="140"/>
    </row>
    <row r="26" spans="2:22" ht="15.75" customHeight="1" x14ac:dyDescent="0.3">
      <c r="B26" s="131" t="s">
        <v>96</v>
      </c>
      <c r="C26" s="176" t="s">
        <v>99</v>
      </c>
      <c r="D26" s="176" t="s">
        <v>100</v>
      </c>
      <c r="E26" s="176"/>
      <c r="F26" s="174"/>
      <c r="G26" s="173"/>
      <c r="H26" s="174"/>
      <c r="I26" s="174"/>
      <c r="J26" s="173"/>
      <c r="M26" s="218"/>
      <c r="N26" s="168"/>
      <c r="O26" s="168"/>
      <c r="P26" s="168"/>
      <c r="R26" s="168"/>
      <c r="S26" s="168"/>
      <c r="T26" s="167"/>
      <c r="U26" s="140"/>
      <c r="V26" s="140"/>
    </row>
    <row r="27" spans="2:22" ht="15.75" customHeight="1" x14ac:dyDescent="0.3">
      <c r="B27" s="135" t="s">
        <v>98</v>
      </c>
      <c r="C27" s="178" t="s">
        <v>173</v>
      </c>
      <c r="D27" s="178" t="s">
        <v>190</v>
      </c>
      <c r="E27" s="178"/>
      <c r="M27" s="218"/>
      <c r="N27" s="168"/>
      <c r="O27" s="168"/>
      <c r="P27" s="168"/>
      <c r="R27" s="168"/>
      <c r="S27" s="168"/>
      <c r="T27" s="167"/>
      <c r="U27" s="140"/>
      <c r="V27" s="140"/>
    </row>
    <row r="28" spans="2:22" ht="15.75" customHeight="1" x14ac:dyDescent="0.3">
      <c r="B28" s="135" t="s">
        <v>205</v>
      </c>
      <c r="C28" s="178" t="s">
        <v>187</v>
      </c>
      <c r="D28" s="178" t="s">
        <v>188</v>
      </c>
      <c r="E28" s="178"/>
      <c r="M28" s="218"/>
      <c r="N28" s="168"/>
      <c r="O28" s="168"/>
      <c r="P28" s="168"/>
      <c r="R28" s="168"/>
      <c r="S28" s="168"/>
      <c r="T28" s="167"/>
      <c r="U28" s="140"/>
      <c r="V28" s="140"/>
    </row>
    <row r="29" spans="2:22" ht="15.75" customHeight="1" x14ac:dyDescent="0.3">
      <c r="C29" s="178"/>
      <c r="D29" s="178"/>
      <c r="E29" s="178"/>
      <c r="M29" s="218"/>
      <c r="N29" s="168"/>
      <c r="O29" s="168"/>
      <c r="P29" s="168"/>
      <c r="R29" s="168"/>
      <c r="S29" s="168"/>
      <c r="T29" s="167"/>
      <c r="U29" s="140"/>
      <c r="V29" s="140"/>
    </row>
    <row r="30" spans="2:22" ht="15.75" customHeight="1" x14ac:dyDescent="0.3">
      <c r="B30" s="581" t="s">
        <v>300</v>
      </c>
      <c r="C30" s="581"/>
      <c r="D30" s="581"/>
      <c r="E30" s="581"/>
      <c r="F30" s="581"/>
      <c r="G30" s="581"/>
      <c r="H30" s="581"/>
      <c r="I30" s="581"/>
      <c r="M30" s="218"/>
      <c r="N30" s="168"/>
      <c r="O30" s="168"/>
      <c r="P30" s="168"/>
      <c r="R30" s="168"/>
      <c r="S30" s="168"/>
      <c r="T30" s="167"/>
      <c r="U30" s="140"/>
      <c r="V30" s="140"/>
    </row>
    <row r="31" spans="2:22" ht="15.75" customHeight="1" x14ac:dyDescent="0.3">
      <c r="B31" s="128"/>
      <c r="C31" s="178"/>
      <c r="D31" s="178"/>
      <c r="E31" s="178"/>
      <c r="M31" s="218"/>
      <c r="N31" s="168"/>
      <c r="O31" s="168"/>
      <c r="P31" s="168"/>
      <c r="R31" s="168"/>
      <c r="S31" s="168"/>
      <c r="T31" s="167"/>
      <c r="U31" s="140"/>
      <c r="V31" s="140"/>
    </row>
    <row r="32" spans="2:22" ht="15.75" customHeight="1" x14ac:dyDescent="0.3">
      <c r="B32" s="187"/>
      <c r="C32" s="187"/>
      <c r="D32" s="187"/>
      <c r="E32" s="187"/>
      <c r="F32" s="210"/>
      <c r="G32" s="187"/>
      <c r="H32" s="210"/>
      <c r="I32" s="210"/>
      <c r="J32" s="187"/>
      <c r="K32" s="187"/>
      <c r="L32" s="187"/>
      <c r="M32" s="187"/>
      <c r="N32" s="187"/>
      <c r="O32" s="140"/>
      <c r="P32" s="140"/>
      <c r="Q32" s="140"/>
      <c r="R32" s="140"/>
      <c r="S32" s="140"/>
      <c r="U32" s="140"/>
      <c r="V32" s="140"/>
    </row>
    <row r="33" spans="2:20" ht="15.75" customHeight="1" x14ac:dyDescent="0.3">
      <c r="O33" s="180"/>
      <c r="P33" s="180"/>
      <c r="Q33" s="180"/>
      <c r="R33" s="297" t="s">
        <v>219</v>
      </c>
      <c r="S33" s="180"/>
    </row>
    <row r="34" spans="2:20" ht="15.75" customHeight="1" x14ac:dyDescent="0.3">
      <c r="B34" s="184" t="s">
        <v>218</v>
      </c>
      <c r="C34" s="185" t="s">
        <v>1</v>
      </c>
      <c r="D34" s="185"/>
      <c r="E34" s="185"/>
      <c r="F34" s="515" t="s">
        <v>33</v>
      </c>
      <c r="G34" s="185" t="s">
        <v>34</v>
      </c>
      <c r="H34" s="185"/>
      <c r="I34" s="185"/>
      <c r="J34" s="185"/>
      <c r="K34" s="185"/>
      <c r="L34" s="185"/>
      <c r="M34" s="185" t="s">
        <v>35</v>
      </c>
      <c r="N34" s="185" t="s">
        <v>36</v>
      </c>
      <c r="O34" s="187"/>
      <c r="P34" s="187"/>
      <c r="Q34" s="187"/>
      <c r="R34" s="187" t="s">
        <v>79</v>
      </c>
      <c r="S34" s="187"/>
    </row>
    <row r="35" spans="2:20" ht="15.75" customHeight="1" x14ac:dyDescent="0.3">
      <c r="B35" s="189"/>
      <c r="C35" s="145"/>
      <c r="D35" s="145"/>
      <c r="E35" s="145"/>
      <c r="F35" s="516"/>
      <c r="G35" s="145"/>
      <c r="H35" s="194"/>
      <c r="I35" s="194"/>
      <c r="J35" s="145"/>
      <c r="K35" s="145"/>
      <c r="L35" s="145"/>
      <c r="M35" s="145"/>
      <c r="N35" s="145"/>
    </row>
    <row r="36" spans="2:20" ht="15.75" customHeight="1" x14ac:dyDescent="0.3">
      <c r="B36" s="189"/>
      <c r="C36" s="145"/>
      <c r="D36" s="145"/>
      <c r="E36" s="145"/>
      <c r="F36" s="516"/>
      <c r="G36" s="145"/>
      <c r="H36" s="194"/>
      <c r="I36" s="194"/>
      <c r="J36" s="145"/>
      <c r="K36" s="145"/>
      <c r="L36" s="145"/>
      <c r="M36" s="145"/>
      <c r="N36" s="145"/>
      <c r="R36" s="295"/>
    </row>
    <row r="37" spans="2:20" ht="15.75" customHeight="1" x14ac:dyDescent="0.3">
      <c r="B37" s="204"/>
      <c r="C37" s="205"/>
      <c r="D37" s="205"/>
      <c r="E37" s="205"/>
      <c r="F37" s="158"/>
      <c r="G37" s="207"/>
      <c r="H37" s="207"/>
      <c r="I37" s="207"/>
      <c r="J37" s="207"/>
      <c r="K37" s="207"/>
      <c r="L37" s="207"/>
      <c r="M37" s="161"/>
      <c r="N37" s="208"/>
      <c r="O37" s="164"/>
      <c r="P37" s="164"/>
      <c r="Q37" s="164"/>
    </row>
    <row r="38" spans="2:20" ht="15.75" customHeight="1" x14ac:dyDescent="0.3">
      <c r="B38" s="204"/>
      <c r="C38" s="205"/>
      <c r="D38" s="205"/>
      <c r="E38" s="205"/>
      <c r="F38" s="158"/>
      <c r="G38" s="207"/>
      <c r="H38" s="207"/>
      <c r="I38" s="207"/>
      <c r="J38" s="207"/>
      <c r="K38" s="207"/>
      <c r="L38" s="207"/>
      <c r="M38" s="161"/>
      <c r="N38" s="208"/>
      <c r="O38" s="209"/>
      <c r="P38" s="209"/>
      <c r="Q38" s="209"/>
    </row>
    <row r="39" spans="2:20" ht="15.75" customHeight="1" x14ac:dyDescent="0.3">
      <c r="B39" s="204"/>
      <c r="C39" s="205"/>
      <c r="D39" s="205"/>
      <c r="E39" s="205"/>
      <c r="F39" s="158"/>
      <c r="G39" s="207"/>
      <c r="H39" s="207"/>
      <c r="I39" s="207"/>
      <c r="J39" s="207"/>
      <c r="K39" s="207"/>
      <c r="L39" s="207"/>
      <c r="M39" s="161"/>
      <c r="N39" s="208"/>
      <c r="O39" s="209"/>
      <c r="P39" s="209"/>
      <c r="Q39" s="209"/>
    </row>
    <row r="40" spans="2:20" ht="15.75" customHeight="1" x14ac:dyDescent="0.3">
      <c r="B40" s="204"/>
      <c r="C40" s="205"/>
      <c r="D40" s="205"/>
      <c r="E40" s="205"/>
      <c r="F40" s="158"/>
      <c r="G40" s="207"/>
      <c r="H40" s="207"/>
      <c r="I40" s="207"/>
      <c r="J40" s="207"/>
      <c r="K40" s="207"/>
      <c r="L40" s="207"/>
      <c r="M40" s="161"/>
      <c r="N40" s="208"/>
      <c r="O40" s="209"/>
      <c r="P40" s="209"/>
      <c r="Q40" s="209"/>
    </row>
    <row r="41" spans="2:20" ht="15.75" customHeight="1" x14ac:dyDescent="0.3">
      <c r="B41" s="204"/>
      <c r="C41" s="205"/>
      <c r="D41" s="205"/>
      <c r="E41" s="205"/>
      <c r="F41" s="158"/>
      <c r="G41" s="207"/>
      <c r="H41" s="207"/>
      <c r="I41" s="207"/>
      <c r="J41" s="207"/>
      <c r="K41" s="207"/>
      <c r="L41" s="207"/>
      <c r="M41" s="161"/>
      <c r="N41" s="208"/>
      <c r="O41" s="209"/>
      <c r="P41" s="209"/>
      <c r="Q41" s="209"/>
    </row>
    <row r="42" spans="2:20" ht="15.75" customHeight="1" x14ac:dyDescent="0.3">
      <c r="B42" s="204"/>
      <c r="C42" s="205"/>
      <c r="D42" s="205"/>
      <c r="E42" s="205"/>
      <c r="F42" s="158"/>
      <c r="G42" s="207"/>
      <c r="H42" s="207"/>
      <c r="I42" s="207"/>
      <c r="J42" s="207"/>
      <c r="K42" s="207"/>
      <c r="L42" s="207"/>
      <c r="M42" s="161"/>
      <c r="N42" s="208"/>
      <c r="O42" s="209"/>
      <c r="P42" s="209"/>
      <c r="Q42" s="209"/>
    </row>
    <row r="43" spans="2:20" ht="15.75" customHeight="1" x14ac:dyDescent="0.3">
      <c r="B43" s="229"/>
      <c r="C43" s="224"/>
      <c r="D43" s="224"/>
      <c r="E43" s="224"/>
      <c r="F43" s="158"/>
      <c r="G43" s="230"/>
      <c r="H43" s="207"/>
      <c r="I43" s="207"/>
      <c r="J43" s="230"/>
      <c r="K43" s="230"/>
      <c r="L43" s="230"/>
      <c r="M43" s="232"/>
      <c r="N43" s="235"/>
      <c r="O43" s="140"/>
      <c r="P43" s="140"/>
      <c r="Q43" s="140"/>
    </row>
    <row r="44" spans="2:20" ht="15.75" customHeight="1" x14ac:dyDescent="0.3">
      <c r="B44" s="229"/>
      <c r="C44" s="224"/>
      <c r="D44" s="224"/>
      <c r="E44" s="224"/>
      <c r="F44" s="158"/>
      <c r="G44" s="230"/>
      <c r="H44" s="207"/>
      <c r="I44" s="207"/>
      <c r="J44" s="230"/>
      <c r="K44" s="230"/>
      <c r="L44" s="230"/>
      <c r="M44" s="232"/>
      <c r="N44" s="235"/>
      <c r="O44" s="140"/>
      <c r="P44" s="140"/>
      <c r="Q44" s="140"/>
    </row>
    <row r="45" spans="2:20" ht="15.75" customHeight="1" x14ac:dyDescent="0.3">
      <c r="B45" s="229"/>
      <c r="C45" s="224"/>
      <c r="D45" s="224"/>
      <c r="E45" s="224"/>
      <c r="F45" s="158"/>
      <c r="G45" s="230"/>
      <c r="H45" s="207"/>
      <c r="I45" s="207"/>
      <c r="J45" s="230"/>
      <c r="K45" s="230"/>
      <c r="L45" s="230"/>
      <c r="M45" s="232"/>
      <c r="N45" s="235"/>
      <c r="O45" s="140"/>
      <c r="P45" s="140"/>
      <c r="Q45" s="140"/>
    </row>
    <row r="46" spans="2:20" ht="15.75" customHeight="1" x14ac:dyDescent="0.3">
      <c r="B46" s="229"/>
      <c r="C46" s="224"/>
      <c r="D46" s="224"/>
      <c r="E46" s="224"/>
      <c r="F46" s="158"/>
      <c r="G46" s="230"/>
      <c r="H46" s="207"/>
      <c r="I46" s="207"/>
      <c r="J46" s="230"/>
      <c r="K46" s="230"/>
      <c r="L46" s="230"/>
      <c r="M46" s="232"/>
      <c r="N46" s="235"/>
      <c r="O46" s="140"/>
      <c r="P46" s="140"/>
      <c r="Q46" s="140"/>
    </row>
    <row r="47" spans="2:20" ht="15.75" customHeight="1" x14ac:dyDescent="0.3">
      <c r="B47" s="229"/>
      <c r="C47" s="224"/>
      <c r="D47" s="224"/>
      <c r="E47" s="224"/>
      <c r="F47" s="158"/>
      <c r="G47" s="230"/>
      <c r="H47" s="207"/>
      <c r="I47" s="207"/>
      <c r="J47" s="230"/>
      <c r="K47" s="230"/>
      <c r="L47" s="230"/>
      <c r="M47" s="232"/>
      <c r="N47" s="235"/>
      <c r="O47" s="140"/>
      <c r="P47" s="140"/>
      <c r="Q47" s="140"/>
    </row>
    <row r="48" spans="2:20" ht="15.75" customHeight="1" x14ac:dyDescent="0.3">
      <c r="B48" s="229"/>
      <c r="C48" s="224"/>
      <c r="D48" s="224"/>
      <c r="E48" s="224"/>
      <c r="F48" s="158"/>
      <c r="G48" s="230"/>
      <c r="H48" s="207"/>
      <c r="I48" s="207"/>
      <c r="J48" s="230"/>
      <c r="K48" s="230"/>
      <c r="L48" s="230"/>
      <c r="M48" s="226"/>
      <c r="N48" s="203"/>
      <c r="O48" s="231"/>
      <c r="P48" s="163"/>
      <c r="Q48" s="146"/>
      <c r="R48" s="143"/>
      <c r="S48" s="143"/>
      <c r="T48" s="162"/>
    </row>
    <row r="49" spans="2:23" ht="15.75" customHeight="1" x14ac:dyDescent="0.3">
      <c r="B49" s="229"/>
      <c r="C49" s="224"/>
      <c r="D49" s="224"/>
      <c r="E49" s="224"/>
      <c r="F49" s="158"/>
      <c r="G49" s="230"/>
      <c r="H49" s="207"/>
      <c r="I49" s="207"/>
      <c r="J49" s="230"/>
      <c r="K49" s="230"/>
      <c r="L49" s="230"/>
      <c r="M49" s="226"/>
      <c r="N49" s="203"/>
      <c r="O49" s="231"/>
      <c r="P49" s="231"/>
      <c r="Q49" s="140"/>
    </row>
    <row r="50" spans="2:23" ht="15.75" customHeight="1" x14ac:dyDescent="0.3">
      <c r="B50" s="229"/>
      <c r="C50" s="224"/>
      <c r="D50" s="224"/>
      <c r="E50" s="224"/>
      <c r="F50" s="158"/>
      <c r="G50" s="230"/>
      <c r="H50" s="207"/>
      <c r="I50" s="207"/>
      <c r="J50" s="230"/>
      <c r="K50" s="230"/>
      <c r="L50" s="230"/>
      <c r="M50" s="226"/>
      <c r="N50" s="203"/>
      <c r="O50" s="231"/>
      <c r="P50" s="231"/>
      <c r="Q50" s="140"/>
    </row>
    <row r="51" spans="2:23" ht="15.75" customHeight="1" x14ac:dyDescent="0.3">
      <c r="B51" s="229"/>
      <c r="C51" s="224"/>
      <c r="D51" s="224"/>
      <c r="E51" s="224"/>
      <c r="F51" s="158"/>
      <c r="G51" s="230"/>
      <c r="H51" s="207"/>
      <c r="I51" s="207"/>
      <c r="J51" s="230"/>
      <c r="K51" s="230"/>
      <c r="L51" s="230"/>
      <c r="M51" s="232"/>
      <c r="N51" s="208"/>
      <c r="O51" s="231"/>
      <c r="P51" s="231"/>
      <c r="Q51" s="140"/>
    </row>
    <row r="52" spans="2:23" ht="15.75" customHeight="1" x14ac:dyDescent="0.3">
      <c r="V52" s="135" t="s">
        <v>202</v>
      </c>
      <c r="W52" s="168">
        <f>W14</f>
        <v>0</v>
      </c>
    </row>
    <row r="53" spans="2:23" ht="15.75" customHeight="1" x14ac:dyDescent="0.3">
      <c r="F53" s="144"/>
      <c r="G53" s="234"/>
      <c r="H53" s="233"/>
      <c r="I53" s="233"/>
      <c r="J53" s="234"/>
      <c r="K53" s="234"/>
      <c r="L53" s="234"/>
    </row>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sheetData>
  <mergeCells count="7">
    <mergeCell ref="U4:W4"/>
    <mergeCell ref="U5:W5"/>
    <mergeCell ref="B30:I30"/>
    <mergeCell ref="B24:G24"/>
    <mergeCell ref="B19:G19"/>
    <mergeCell ref="B21:G21"/>
    <mergeCell ref="B23:G23"/>
  </mergeCells>
  <conditionalFormatting sqref="N7:P7 A8:P13 R7:S13 U7:X13">
    <cfRule type="expression" dxfId="162" priority="7">
      <formula>MOD(ROW(),2)=0</formula>
    </cfRule>
  </conditionalFormatting>
  <conditionalFormatting sqref="A7">
    <cfRule type="expression" dxfId="161" priority="5">
      <formula>MOD(ROW(),2)=0</formula>
    </cfRule>
  </conditionalFormatting>
  <conditionalFormatting sqref="B7:E7 J7:M7 G7">
    <cfRule type="expression" dxfId="160" priority="4">
      <formula>MOD(ROW(),2)=0</formula>
    </cfRule>
  </conditionalFormatting>
  <conditionalFormatting sqref="H7:I7">
    <cfRule type="expression" dxfId="159" priority="3">
      <formula>MOD(ROW(),2)=0</formula>
    </cfRule>
  </conditionalFormatting>
  <conditionalFormatting sqref="F7">
    <cfRule type="expression" dxfId="158" priority="2">
      <formula>MOD(ROW(),2)=0</formula>
    </cfRule>
  </conditionalFormatting>
  <hyperlinks>
    <hyperlink ref="B24" r:id="rId1" xr:uid="{00000000-0004-0000-0A00-000000000000}"/>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Z62"/>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V52" sqref="V52"/>
    </sheetView>
  </sheetViews>
  <sheetFormatPr defaultColWidth="9.109375" defaultRowHeight="14.4" x14ac:dyDescent="0.3"/>
  <cols>
    <col min="1" max="1" width="7.88671875" style="135" customWidth="1"/>
    <col min="2" max="2" width="70.88671875" style="135" customWidth="1"/>
    <col min="3" max="3" width="36.33203125" style="135" customWidth="1"/>
    <col min="4" max="4" width="14.5546875" style="135" bestFit="1" customWidth="1"/>
    <col min="5" max="5" width="8.33203125" style="135" bestFit="1" customWidth="1"/>
    <col min="6" max="6" width="18.88671875" style="135" bestFit="1" customWidth="1"/>
    <col min="7" max="7" width="23" style="135" bestFit="1" customWidth="1"/>
    <col min="8" max="8" width="9.88671875" style="137" customWidth="1"/>
    <col min="9" max="9" width="11.6640625" style="137" customWidth="1"/>
    <col min="10" max="10" width="12.5546875" style="135" customWidth="1"/>
    <col min="11" max="11" width="15.33203125" style="135" customWidth="1"/>
    <col min="12" max="12" width="9.5546875" style="135" bestFit="1" customWidth="1"/>
    <col min="13" max="13" width="20.88671875" style="135" customWidth="1"/>
    <col min="14" max="14" width="13" style="135" bestFit="1" customWidth="1"/>
    <col min="15" max="15" width="12.88671875" style="135" bestFit="1" customWidth="1"/>
    <col min="16" max="16" width="14.109375" style="135" bestFit="1" customWidth="1"/>
    <col min="17" max="17" width="3.6640625" style="135" customWidth="1"/>
    <col min="18" max="18" width="15.88671875" style="135" customWidth="1"/>
    <col min="19" max="19" width="14" style="135" bestFit="1" customWidth="1"/>
    <col min="20" max="20" width="3.6640625" style="135" customWidth="1"/>
    <col min="21" max="21" width="14.109375" style="135" bestFit="1" customWidth="1"/>
    <col min="22" max="22" width="15.33203125" style="135" bestFit="1" customWidth="1"/>
    <col min="23" max="23" width="13" style="135" bestFit="1" customWidth="1"/>
    <col min="24" max="24" width="13" style="135" customWidth="1"/>
    <col min="25" max="25" width="14.33203125" style="135" customWidth="1"/>
    <col min="26" max="26" width="12.44140625" style="135" bestFit="1" customWidth="1"/>
    <col min="27" max="16384" width="9.109375" style="135"/>
  </cols>
  <sheetData>
    <row r="1" spans="1:26" ht="15.75" customHeight="1" x14ac:dyDescent="0.3">
      <c r="A1" s="132" t="s">
        <v>220</v>
      </c>
    </row>
    <row r="2" spans="1:26" ht="15.75" customHeight="1" x14ac:dyDescent="0.3">
      <c r="A2" s="138" t="str">
        <f>('#1461 Inlet Grove Comm HS '!A2)</f>
        <v>Federal Grant Allocations/Reimbursements as of: 08/30/2024</v>
      </c>
      <c r="B2" s="193"/>
      <c r="N2" s="139"/>
      <c r="O2" s="139"/>
      <c r="Q2" s="140"/>
      <c r="R2" s="140"/>
      <c r="S2" s="140"/>
      <c r="T2" s="140"/>
    </row>
    <row r="3" spans="1:26" ht="15.75" customHeight="1" x14ac:dyDescent="0.3">
      <c r="A3" s="141" t="s">
        <v>51</v>
      </c>
      <c r="B3" s="132"/>
      <c r="D3" s="132"/>
      <c r="E3" s="132"/>
      <c r="F3" s="132"/>
      <c r="Q3" s="140"/>
      <c r="R3" s="140"/>
      <c r="S3" s="140"/>
      <c r="T3" s="140"/>
      <c r="U3" s="136"/>
      <c r="V3" s="142"/>
    </row>
    <row r="4" spans="1:26" ht="15.75" customHeight="1" x14ac:dyDescent="0.3">
      <c r="A4" s="132" t="s">
        <v>141</v>
      </c>
      <c r="N4" s="144"/>
      <c r="O4" s="144"/>
      <c r="P4" s="144"/>
      <c r="Q4" s="145"/>
      <c r="R4" s="140"/>
      <c r="S4" s="140"/>
      <c r="T4" s="145"/>
      <c r="U4" s="577" t="s">
        <v>291</v>
      </c>
      <c r="V4" s="577"/>
      <c r="W4" s="577"/>
      <c r="X4" s="535"/>
      <c r="Y4" s="146"/>
    </row>
    <row r="5" spans="1:26" ht="15" thickBot="1" x14ac:dyDescent="0.35">
      <c r="A5" s="137"/>
      <c r="H5" s="147"/>
      <c r="I5" s="147"/>
      <c r="N5" s="144"/>
      <c r="O5" s="144"/>
      <c r="P5" s="144"/>
      <c r="Q5" s="145"/>
      <c r="R5" s="148"/>
      <c r="S5" s="148"/>
      <c r="T5" s="145"/>
      <c r="U5" s="578"/>
      <c r="V5" s="578"/>
      <c r="W5" s="578"/>
      <c r="X5" s="536"/>
      <c r="Y5" s="149"/>
    </row>
    <row r="6" spans="1:26" ht="77.25" customHeight="1" thickBot="1" x14ac:dyDescent="0.35">
      <c r="A6" s="252" t="s">
        <v>15</v>
      </c>
      <c r="B6" s="252" t="s">
        <v>195</v>
      </c>
      <c r="C6" s="252" t="s">
        <v>183</v>
      </c>
      <c r="D6" s="252" t="s">
        <v>94</v>
      </c>
      <c r="E6" s="252" t="s">
        <v>191</v>
      </c>
      <c r="F6" s="252" t="s">
        <v>2</v>
      </c>
      <c r="G6" s="252" t="s">
        <v>3</v>
      </c>
      <c r="H6" s="319" t="str">
        <f>'#1461 Inlet Grove Comm HS '!H6</f>
        <v>FY25 Restricted Indirect Cost Rate+</v>
      </c>
      <c r="I6" s="319" t="str">
        <f>'#1461 Inlet Grove Comm HS '!I6</f>
        <v>FY25 Unrestricted Indirect Cost Rate+</v>
      </c>
      <c r="J6" s="253" t="s">
        <v>115</v>
      </c>
      <c r="K6" s="253" t="s">
        <v>116</v>
      </c>
      <c r="L6" s="253" t="s">
        <v>105</v>
      </c>
      <c r="M6" s="253"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'#3083 The Learning Acad @ Els '!X6</f>
        <v>Available Budget as of 08/30/24</v>
      </c>
      <c r="Z6" s="238"/>
    </row>
    <row r="7" spans="1:26" ht="15.75" customHeight="1" x14ac:dyDescent="0.3">
      <c r="A7" s="137">
        <v>4454</v>
      </c>
      <c r="B7" s="135" t="s">
        <v>247</v>
      </c>
      <c r="C7" s="473" t="s">
        <v>174</v>
      </c>
      <c r="D7" s="137" t="s">
        <v>175</v>
      </c>
      <c r="E7" s="137" t="s">
        <v>232</v>
      </c>
      <c r="F7" s="137" t="s">
        <v>245</v>
      </c>
      <c r="G7" s="229" t="s">
        <v>6</v>
      </c>
      <c r="H7" s="289">
        <v>0.05</v>
      </c>
      <c r="I7" s="289">
        <v>0.161</v>
      </c>
      <c r="J7" s="166">
        <v>45565</v>
      </c>
      <c r="K7" s="166">
        <v>45565</v>
      </c>
      <c r="L7" s="166">
        <v>44279</v>
      </c>
      <c r="M7" s="137" t="s">
        <v>209</v>
      </c>
      <c r="N7" s="343">
        <v>1071.2</v>
      </c>
      <c r="O7" s="344"/>
      <c r="P7" s="349">
        <f t="shared" ref="P7:P9" si="0">N7+O7</f>
        <v>1071.2</v>
      </c>
      <c r="Q7" s="130"/>
      <c r="R7" s="357"/>
      <c r="S7" s="345">
        <v>0</v>
      </c>
      <c r="T7" s="172"/>
      <c r="U7" s="357"/>
      <c r="V7" s="344"/>
      <c r="W7" s="419"/>
      <c r="X7" s="345">
        <v>1071.2</v>
      </c>
      <c r="Y7" s="402">
        <f>S7-W7-X7+P7</f>
        <v>0</v>
      </c>
    </row>
    <row r="8" spans="1:26" ht="15.75" customHeight="1" x14ac:dyDescent="0.3">
      <c r="A8" s="137">
        <v>4457</v>
      </c>
      <c r="B8" s="135" t="s">
        <v>248</v>
      </c>
      <c r="C8" s="473" t="s">
        <v>174</v>
      </c>
      <c r="D8" s="137" t="s">
        <v>175</v>
      </c>
      <c r="E8" s="137" t="s">
        <v>234</v>
      </c>
      <c r="F8" s="137" t="s">
        <v>233</v>
      </c>
      <c r="G8" s="229" t="s">
        <v>6</v>
      </c>
      <c r="H8" s="289">
        <v>0.05</v>
      </c>
      <c r="I8" s="289">
        <v>0.161</v>
      </c>
      <c r="J8" s="166">
        <v>45565</v>
      </c>
      <c r="K8" s="166">
        <v>45565</v>
      </c>
      <c r="L8" s="166">
        <v>44279</v>
      </c>
      <c r="M8" s="137" t="s">
        <v>235</v>
      </c>
      <c r="N8" s="343">
        <v>500.63</v>
      </c>
      <c r="O8" s="344"/>
      <c r="P8" s="349">
        <f t="shared" si="0"/>
        <v>500.63</v>
      </c>
      <c r="Q8" s="130"/>
      <c r="R8" s="357"/>
      <c r="S8" s="345">
        <v>0</v>
      </c>
      <c r="T8" s="172"/>
      <c r="U8" s="357"/>
      <c r="V8" s="344"/>
      <c r="W8" s="419"/>
      <c r="X8" s="345">
        <v>500.63</v>
      </c>
      <c r="Y8" s="402">
        <f>S8-W8-X8+P8</f>
        <v>0</v>
      </c>
    </row>
    <row r="9" spans="1:26" ht="15.75" customHeight="1" x14ac:dyDescent="0.3">
      <c r="A9" s="137">
        <v>4463</v>
      </c>
      <c r="B9" s="135" t="s">
        <v>251</v>
      </c>
      <c r="C9" s="473" t="s">
        <v>174</v>
      </c>
      <c r="D9" s="137" t="s">
        <v>175</v>
      </c>
      <c r="E9" s="137" t="s">
        <v>242</v>
      </c>
      <c r="F9" s="137" t="s">
        <v>243</v>
      </c>
      <c r="G9" s="229" t="s">
        <v>6</v>
      </c>
      <c r="H9" s="289">
        <v>0.05</v>
      </c>
      <c r="I9" s="289">
        <v>0.161</v>
      </c>
      <c r="J9" s="166">
        <v>45565</v>
      </c>
      <c r="K9" s="166">
        <v>45565</v>
      </c>
      <c r="L9" s="166">
        <v>44279</v>
      </c>
      <c r="M9" s="137" t="s">
        <v>244</v>
      </c>
      <c r="N9" s="343">
        <v>2796.18</v>
      </c>
      <c r="O9" s="344"/>
      <c r="P9" s="349">
        <f t="shared" si="0"/>
        <v>2796.18</v>
      </c>
      <c r="Q9" s="130"/>
      <c r="R9" s="357"/>
      <c r="S9" s="345">
        <v>0</v>
      </c>
      <c r="T9" s="172"/>
      <c r="U9" s="357"/>
      <c r="V9" s="344"/>
      <c r="W9" s="419"/>
      <c r="X9" s="345">
        <v>2796.18</v>
      </c>
      <c r="Y9" s="402">
        <f>S9-W9-X9+P9</f>
        <v>0</v>
      </c>
    </row>
    <row r="10" spans="1:26" ht="15.75" customHeight="1" thickBot="1" x14ac:dyDescent="0.35">
      <c r="C10" s="178"/>
      <c r="D10" s="178"/>
      <c r="E10" s="178"/>
      <c r="G10" s="229"/>
      <c r="H10" s="289"/>
      <c r="I10" s="289"/>
      <c r="J10" s="192"/>
      <c r="K10" s="192"/>
      <c r="L10" s="192"/>
      <c r="M10" s="218" t="s">
        <v>22</v>
      </c>
      <c r="N10" s="346">
        <f>SUM(N7:N9)</f>
        <v>4368.01</v>
      </c>
      <c r="O10" s="347">
        <f>SUM(O7:O9)</f>
        <v>0</v>
      </c>
      <c r="P10" s="348">
        <f>SUM(P7:P9)</f>
        <v>4368.01</v>
      </c>
      <c r="Q10" s="130"/>
      <c r="R10" s="424">
        <f>SUM(R7:R9)</f>
        <v>0</v>
      </c>
      <c r="S10" s="348">
        <f>SUM(S7:S9)</f>
        <v>0</v>
      </c>
      <c r="T10" s="172"/>
      <c r="U10" s="346">
        <f>SUM(U7:U9)</f>
        <v>0</v>
      </c>
      <c r="V10" s="347">
        <f>SUM(V7:V9)</f>
        <v>0</v>
      </c>
      <c r="W10" s="421">
        <f>SUM(W7:W9)</f>
        <v>0</v>
      </c>
      <c r="X10" s="421">
        <f>SUM(X7:X9)</f>
        <v>4368.01</v>
      </c>
      <c r="Y10" s="532">
        <f>SUM(Y7:Y9)</f>
        <v>0</v>
      </c>
    </row>
    <row r="11" spans="1:26" ht="15.75" customHeight="1" thickTop="1" x14ac:dyDescent="0.3">
      <c r="C11" s="178"/>
      <c r="D11" s="178"/>
      <c r="E11" s="178"/>
      <c r="G11" s="229"/>
      <c r="H11" s="289"/>
      <c r="I11" s="289"/>
      <c r="J11" s="192"/>
      <c r="K11" s="192"/>
      <c r="L11" s="192"/>
      <c r="M11" s="218"/>
      <c r="N11" s="168"/>
      <c r="O11" s="168"/>
      <c r="P11" s="168"/>
      <c r="R11" s="168"/>
      <c r="S11" s="168"/>
      <c r="T11" s="167"/>
      <c r="U11" s="140"/>
    </row>
    <row r="12" spans="1:26" ht="15.75" customHeight="1" x14ac:dyDescent="0.3">
      <c r="C12" s="178"/>
      <c r="D12" s="178"/>
      <c r="E12" s="178"/>
      <c r="G12" s="229"/>
      <c r="H12" s="289"/>
      <c r="I12" s="289"/>
      <c r="J12" s="192"/>
      <c r="K12" s="192"/>
      <c r="L12" s="192"/>
      <c r="M12" s="218"/>
      <c r="N12" s="168"/>
      <c r="O12" s="168"/>
      <c r="P12" s="168"/>
      <c r="R12" s="168"/>
      <c r="S12" s="168"/>
      <c r="T12" s="167"/>
      <c r="U12" s="140"/>
    </row>
    <row r="13" spans="1:26" ht="15.75" customHeight="1" x14ac:dyDescent="0.3">
      <c r="B13" s="132" t="s">
        <v>109</v>
      </c>
      <c r="C13" s="178"/>
      <c r="D13" s="178"/>
      <c r="E13" s="178"/>
      <c r="H13" s="289"/>
      <c r="I13" s="289"/>
      <c r="M13" s="218"/>
      <c r="N13" s="168"/>
      <c r="O13" s="168"/>
      <c r="P13" s="168"/>
      <c r="R13" s="168"/>
      <c r="S13" s="168"/>
      <c r="T13" s="167"/>
      <c r="U13" s="140"/>
    </row>
    <row r="14" spans="1:26" ht="15.75" customHeight="1" x14ac:dyDescent="0.3">
      <c r="B14" s="582" t="s">
        <v>216</v>
      </c>
      <c r="C14" s="582"/>
      <c r="D14" s="582"/>
      <c r="E14" s="582"/>
      <c r="F14" s="582"/>
      <c r="G14" s="582"/>
      <c r="H14" s="174"/>
      <c r="I14" s="174"/>
      <c r="J14" s="173"/>
      <c r="M14" s="218"/>
      <c r="N14" s="168"/>
      <c r="O14" s="168"/>
      <c r="P14" s="168"/>
      <c r="R14" s="168"/>
      <c r="S14" s="168"/>
      <c r="T14" s="167"/>
      <c r="U14" s="140"/>
    </row>
    <row r="15" spans="1:26" ht="15.75" customHeight="1" x14ac:dyDescent="0.3">
      <c r="C15" s="178"/>
      <c r="D15" s="178"/>
      <c r="E15" s="178"/>
      <c r="M15" s="218"/>
      <c r="N15" s="168"/>
      <c r="O15" s="168"/>
      <c r="P15" s="168"/>
      <c r="R15" s="168"/>
      <c r="S15" s="168"/>
      <c r="T15" s="167"/>
      <c r="U15" s="140"/>
    </row>
    <row r="16" spans="1:26" ht="15.75" customHeight="1" x14ac:dyDescent="0.3">
      <c r="B16" s="582" t="s">
        <v>113</v>
      </c>
      <c r="C16" s="582"/>
      <c r="D16" s="582"/>
      <c r="E16" s="582"/>
      <c r="F16" s="582"/>
      <c r="G16" s="582"/>
      <c r="H16" s="174"/>
      <c r="I16" s="174"/>
      <c r="J16" s="173"/>
      <c r="M16" s="218"/>
      <c r="N16" s="168"/>
      <c r="O16" s="168"/>
      <c r="P16" s="168"/>
      <c r="R16" s="168"/>
      <c r="S16" s="168"/>
      <c r="T16" s="167"/>
      <c r="U16" s="140"/>
    </row>
    <row r="17" spans="2:21" ht="15.75" customHeight="1" x14ac:dyDescent="0.3">
      <c r="B17" s="173"/>
      <c r="C17" s="173"/>
      <c r="D17" s="173"/>
      <c r="E17" s="173"/>
      <c r="F17" s="173"/>
      <c r="G17" s="173"/>
      <c r="H17" s="174"/>
      <c r="I17" s="174"/>
      <c r="J17" s="173"/>
      <c r="M17" s="218"/>
      <c r="N17" s="168"/>
      <c r="O17" s="168"/>
      <c r="P17" s="168"/>
      <c r="R17" s="168"/>
      <c r="S17" s="168"/>
      <c r="T17" s="167"/>
      <c r="U17" s="140"/>
    </row>
    <row r="18" spans="2:21" ht="15.75" customHeight="1" x14ac:dyDescent="0.3">
      <c r="B18" s="582" t="s">
        <v>134</v>
      </c>
      <c r="C18" s="582"/>
      <c r="D18" s="582"/>
      <c r="E18" s="582"/>
      <c r="F18" s="582"/>
      <c r="G18" s="582"/>
      <c r="H18" s="174"/>
      <c r="I18" s="174"/>
      <c r="J18" s="173"/>
      <c r="M18" s="218"/>
      <c r="N18" s="168"/>
      <c r="O18" s="168"/>
      <c r="P18" s="168"/>
      <c r="R18" s="168"/>
      <c r="S18" s="168"/>
      <c r="T18" s="167"/>
      <c r="U18" s="140"/>
    </row>
    <row r="19" spans="2:21" ht="15.75" customHeight="1" x14ac:dyDescent="0.3">
      <c r="B19" s="593" t="s">
        <v>133</v>
      </c>
      <c r="C19" s="582"/>
      <c r="D19" s="582"/>
      <c r="E19" s="582"/>
      <c r="F19" s="582"/>
      <c r="G19" s="582"/>
      <c r="H19" s="174"/>
      <c r="I19" s="174"/>
      <c r="J19" s="173"/>
      <c r="M19" s="218"/>
      <c r="N19" s="168"/>
      <c r="O19" s="168"/>
      <c r="P19" s="168"/>
      <c r="R19" s="168"/>
      <c r="S19" s="168"/>
      <c r="T19" s="167"/>
      <c r="U19" s="140"/>
    </row>
    <row r="20" spans="2:21" ht="15.75" customHeight="1" x14ac:dyDescent="0.3">
      <c r="B20" s="173"/>
      <c r="C20" s="173"/>
      <c r="D20" s="173"/>
      <c r="E20" s="173"/>
      <c r="F20" s="173"/>
      <c r="G20" s="173"/>
      <c r="H20" s="174"/>
      <c r="I20" s="174"/>
      <c r="J20" s="173"/>
      <c r="M20" s="218"/>
      <c r="N20" s="168"/>
      <c r="O20" s="168"/>
      <c r="P20" s="168"/>
      <c r="R20" s="168"/>
      <c r="S20" s="168"/>
      <c r="T20" s="167"/>
      <c r="U20" s="140"/>
    </row>
    <row r="21" spans="2:21" ht="15.75" customHeight="1" x14ac:dyDescent="0.3">
      <c r="B21" s="131" t="s">
        <v>96</v>
      </c>
      <c r="C21" s="176" t="s">
        <v>99</v>
      </c>
      <c r="D21" s="176" t="s">
        <v>100</v>
      </c>
      <c r="E21" s="176"/>
      <c r="F21" s="173"/>
      <c r="G21" s="173"/>
      <c r="H21" s="174"/>
      <c r="I21" s="174"/>
      <c r="J21" s="173"/>
      <c r="M21" s="218"/>
      <c r="N21" s="168"/>
      <c r="O21" s="168"/>
      <c r="P21" s="168"/>
      <c r="R21" s="168"/>
      <c r="S21" s="168"/>
      <c r="T21" s="167"/>
      <c r="U21" s="140"/>
    </row>
    <row r="22" spans="2:21" ht="15.75" customHeight="1" x14ac:dyDescent="0.3">
      <c r="B22" s="135" t="s">
        <v>98</v>
      </c>
      <c r="C22" s="178" t="s">
        <v>173</v>
      </c>
      <c r="D22" s="178" t="s">
        <v>190</v>
      </c>
      <c r="E22" s="178"/>
      <c r="M22" s="218"/>
      <c r="N22" s="168"/>
      <c r="O22" s="168"/>
      <c r="P22" s="168"/>
      <c r="R22" s="168"/>
      <c r="S22" s="168"/>
      <c r="T22" s="167"/>
      <c r="U22" s="140"/>
    </row>
    <row r="23" spans="2:21" ht="15.75" customHeight="1" x14ac:dyDescent="0.3">
      <c r="B23" s="135" t="s">
        <v>205</v>
      </c>
      <c r="C23" s="178" t="s">
        <v>187</v>
      </c>
      <c r="D23" s="178" t="s">
        <v>188</v>
      </c>
      <c r="E23" s="178"/>
      <c r="M23" s="218"/>
      <c r="N23" s="168"/>
      <c r="O23" s="168"/>
      <c r="P23" s="168"/>
      <c r="R23" s="168"/>
      <c r="S23" s="168"/>
      <c r="T23" s="167"/>
      <c r="U23" s="140"/>
    </row>
    <row r="24" spans="2:21" ht="15.75" customHeight="1" x14ac:dyDescent="0.3">
      <c r="C24" s="178"/>
      <c r="D24" s="178"/>
      <c r="E24" s="178"/>
      <c r="M24" s="218"/>
      <c r="N24" s="168"/>
      <c r="O24" s="168"/>
      <c r="P24" s="168"/>
      <c r="R24" s="168"/>
      <c r="S24" s="168"/>
      <c r="T24" s="167"/>
      <c r="U24" s="140"/>
    </row>
    <row r="25" spans="2:21" ht="15.75" customHeight="1" x14ac:dyDescent="0.3">
      <c r="B25" s="581" t="s">
        <v>300</v>
      </c>
      <c r="C25" s="581"/>
      <c r="D25" s="581"/>
      <c r="E25" s="581"/>
      <c r="F25" s="581"/>
      <c r="G25" s="581"/>
      <c r="H25" s="581"/>
      <c r="I25" s="581"/>
      <c r="M25" s="218"/>
      <c r="N25" s="168"/>
      <c r="O25" s="168"/>
      <c r="P25" s="168"/>
      <c r="R25" s="168"/>
      <c r="S25" s="168"/>
      <c r="T25" s="167"/>
      <c r="U25" s="140"/>
    </row>
    <row r="26" spans="2:21" ht="15.75" customHeight="1" x14ac:dyDescent="0.3">
      <c r="B26" s="128"/>
      <c r="C26" s="178"/>
      <c r="D26" s="178"/>
      <c r="E26" s="178"/>
      <c r="M26" s="218"/>
      <c r="N26" s="168"/>
      <c r="O26" s="168"/>
      <c r="P26" s="168"/>
      <c r="R26" s="168"/>
      <c r="S26" s="168"/>
      <c r="T26" s="167"/>
    </row>
    <row r="27" spans="2:21" ht="15.75" customHeight="1" x14ac:dyDescent="0.3">
      <c r="B27" s="187"/>
      <c r="C27" s="210"/>
      <c r="D27" s="210"/>
      <c r="E27" s="210"/>
      <c r="F27" s="187"/>
      <c r="G27" s="187"/>
      <c r="H27" s="210"/>
      <c r="I27" s="210"/>
      <c r="J27" s="187"/>
      <c r="K27" s="187"/>
      <c r="L27" s="187"/>
      <c r="M27" s="187"/>
      <c r="N27" s="187"/>
      <c r="O27" s="140"/>
      <c r="P27" s="140"/>
      <c r="Q27" s="140"/>
      <c r="R27" s="140"/>
      <c r="S27" s="140"/>
      <c r="T27" s="187"/>
    </row>
    <row r="28" spans="2:21" ht="15.75" customHeight="1" x14ac:dyDescent="0.3">
      <c r="O28" s="180"/>
      <c r="P28" s="180"/>
      <c r="Q28" s="180"/>
      <c r="R28" s="297" t="s">
        <v>219</v>
      </c>
      <c r="S28" s="180"/>
      <c r="T28" s="256"/>
    </row>
    <row r="29" spans="2:21" ht="15.75" customHeight="1" x14ac:dyDescent="0.3">
      <c r="B29" s="184" t="s">
        <v>218</v>
      </c>
      <c r="C29" s="185" t="s">
        <v>1</v>
      </c>
      <c r="D29" s="185"/>
      <c r="E29" s="185"/>
      <c r="F29" s="185" t="s">
        <v>33</v>
      </c>
      <c r="G29" s="185" t="s">
        <v>34</v>
      </c>
      <c r="H29" s="185"/>
      <c r="I29" s="185"/>
      <c r="J29" s="185"/>
      <c r="K29" s="185"/>
      <c r="L29" s="185"/>
      <c r="M29" s="185" t="s">
        <v>35</v>
      </c>
      <c r="N29" s="185" t="s">
        <v>36</v>
      </c>
      <c r="O29" s="187"/>
      <c r="P29" s="187"/>
      <c r="Q29" s="187"/>
      <c r="R29" s="187" t="s">
        <v>79</v>
      </c>
      <c r="S29" s="187"/>
      <c r="T29" s="296"/>
    </row>
    <row r="30" spans="2:21" ht="15.75" customHeight="1" x14ac:dyDescent="0.3">
      <c r="B30" s="189"/>
      <c r="C30" s="145"/>
      <c r="D30" s="145"/>
      <c r="E30" s="145"/>
      <c r="F30" s="145"/>
      <c r="G30" s="145"/>
      <c r="H30" s="194"/>
      <c r="I30" s="194"/>
      <c r="J30" s="145"/>
      <c r="K30" s="145"/>
      <c r="L30" s="145"/>
      <c r="M30" s="145"/>
      <c r="N30" s="145"/>
    </row>
    <row r="31" spans="2:21" ht="15.75" customHeight="1" x14ac:dyDescent="0.3">
      <c r="B31" s="189"/>
      <c r="C31" s="145"/>
      <c r="D31" s="145"/>
      <c r="E31" s="145"/>
      <c r="F31" s="145"/>
      <c r="G31" s="145"/>
      <c r="H31" s="194"/>
      <c r="I31" s="194"/>
      <c r="J31" s="145"/>
      <c r="K31" s="145"/>
      <c r="L31" s="145"/>
      <c r="M31" s="145"/>
      <c r="N31" s="145"/>
      <c r="R31" s="295"/>
    </row>
    <row r="32" spans="2:21" ht="15.75" customHeight="1" x14ac:dyDescent="0.3">
      <c r="B32" s="204"/>
      <c r="C32" s="205"/>
      <c r="D32" s="205"/>
      <c r="E32" s="205"/>
      <c r="F32" s="143"/>
      <c r="G32" s="207"/>
      <c r="H32" s="207"/>
      <c r="I32" s="207"/>
      <c r="J32" s="207"/>
      <c r="K32" s="207"/>
      <c r="L32" s="207"/>
      <c r="M32" s="161"/>
      <c r="N32" s="203"/>
      <c r="O32" s="136"/>
      <c r="P32" s="136"/>
      <c r="Q32" s="136"/>
    </row>
    <row r="33" spans="2:24" ht="15" customHeight="1" x14ac:dyDescent="0.3">
      <c r="B33" s="204"/>
      <c r="C33" s="205"/>
      <c r="D33" s="205"/>
      <c r="E33" s="205"/>
      <c r="F33" s="143"/>
      <c r="G33" s="207"/>
      <c r="H33" s="207"/>
      <c r="I33" s="207"/>
      <c r="J33" s="207"/>
      <c r="K33" s="207"/>
      <c r="L33" s="207"/>
      <c r="M33" s="161"/>
      <c r="N33" s="203"/>
      <c r="O33" s="209"/>
      <c r="P33" s="209"/>
      <c r="Q33" s="209"/>
    </row>
    <row r="34" spans="2:24" ht="15" customHeight="1" x14ac:dyDescent="0.3">
      <c r="B34" s="204"/>
      <c r="C34" s="205"/>
      <c r="D34" s="205"/>
      <c r="E34" s="205"/>
      <c r="F34" s="143"/>
      <c r="G34" s="207"/>
      <c r="H34" s="207"/>
      <c r="I34" s="207"/>
      <c r="J34" s="207"/>
      <c r="K34" s="207"/>
      <c r="L34" s="207"/>
      <c r="M34" s="161"/>
      <c r="N34" s="203"/>
      <c r="O34" s="209"/>
      <c r="P34" s="209"/>
      <c r="Q34" s="209"/>
    </row>
    <row r="35" spans="2:24" ht="15" customHeight="1" x14ac:dyDescent="0.3">
      <c r="B35" s="204"/>
      <c r="C35" s="205"/>
      <c r="D35" s="205"/>
      <c r="E35" s="205"/>
      <c r="F35" s="143"/>
      <c r="G35" s="207"/>
      <c r="H35" s="207"/>
      <c r="I35" s="207"/>
      <c r="J35" s="207"/>
      <c r="K35" s="207"/>
      <c r="L35" s="207"/>
      <c r="M35" s="161"/>
      <c r="N35" s="203"/>
      <c r="O35" s="209"/>
      <c r="P35" s="209"/>
      <c r="Q35" s="209"/>
    </row>
    <row r="36" spans="2:24" ht="15" customHeight="1" x14ac:dyDescent="0.3">
      <c r="B36" s="204"/>
      <c r="C36" s="205"/>
      <c r="D36" s="205"/>
      <c r="E36" s="205"/>
      <c r="F36" s="143"/>
      <c r="G36" s="207"/>
      <c r="H36" s="207"/>
      <c r="I36" s="207"/>
      <c r="J36" s="207"/>
      <c r="K36" s="207"/>
      <c r="L36" s="207"/>
      <c r="M36" s="161"/>
      <c r="N36" s="203"/>
      <c r="O36" s="209"/>
      <c r="P36" s="209"/>
      <c r="Q36" s="209"/>
    </row>
    <row r="37" spans="2:24" ht="15" customHeight="1" x14ac:dyDescent="0.3">
      <c r="B37" s="204"/>
      <c r="C37" s="205"/>
      <c r="D37" s="205"/>
      <c r="E37" s="205"/>
      <c r="F37" s="143"/>
      <c r="G37" s="207"/>
      <c r="H37" s="207"/>
      <c r="I37" s="207"/>
      <c r="J37" s="207"/>
      <c r="K37" s="207"/>
      <c r="L37" s="207"/>
      <c r="M37" s="161"/>
      <c r="N37" s="203"/>
      <c r="O37" s="209"/>
      <c r="P37" s="209"/>
      <c r="Q37" s="209"/>
    </row>
    <row r="38" spans="2:24" ht="15" customHeight="1" x14ac:dyDescent="0.3">
      <c r="B38" s="204"/>
      <c r="C38" s="205"/>
      <c r="D38" s="205"/>
      <c r="E38" s="205"/>
      <c r="F38" s="143"/>
      <c r="G38" s="207"/>
      <c r="H38" s="207"/>
      <c r="I38" s="207"/>
      <c r="J38" s="207"/>
      <c r="K38" s="207"/>
      <c r="L38" s="207"/>
      <c r="M38" s="161"/>
      <c r="N38" s="203"/>
      <c r="O38" s="209"/>
      <c r="P38" s="209"/>
      <c r="Q38" s="209"/>
    </row>
    <row r="39" spans="2:24" ht="15.75" customHeight="1" x14ac:dyDescent="0.3">
      <c r="B39" s="204"/>
      <c r="C39" s="205"/>
      <c r="D39" s="205"/>
      <c r="E39" s="205"/>
      <c r="F39" s="143"/>
      <c r="G39" s="207"/>
      <c r="H39" s="207"/>
      <c r="I39" s="207"/>
      <c r="J39" s="207"/>
      <c r="K39" s="207"/>
      <c r="L39" s="207"/>
      <c r="M39" s="161"/>
      <c r="N39" s="203"/>
      <c r="O39" s="209"/>
      <c r="P39" s="209"/>
      <c r="Q39" s="209"/>
    </row>
    <row r="40" spans="2:24" ht="15.75" customHeight="1" x14ac:dyDescent="0.3">
      <c r="B40" s="204"/>
      <c r="C40" s="205"/>
      <c r="D40" s="205"/>
      <c r="E40" s="205"/>
      <c r="F40" s="143"/>
      <c r="G40" s="207"/>
      <c r="H40" s="207"/>
      <c r="I40" s="207"/>
      <c r="J40" s="207"/>
      <c r="K40" s="207"/>
      <c r="L40" s="207"/>
      <c r="M40" s="161"/>
      <c r="N40" s="203"/>
      <c r="O40" s="209"/>
      <c r="P40" s="209"/>
      <c r="Q40" s="209"/>
    </row>
    <row r="41" spans="2:24" ht="15.75" customHeight="1" x14ac:dyDescent="0.3">
      <c r="B41" s="204"/>
      <c r="C41" s="205"/>
      <c r="D41" s="205"/>
      <c r="E41" s="205"/>
      <c r="F41" s="143"/>
      <c r="G41" s="207"/>
      <c r="H41" s="207"/>
      <c r="I41" s="207"/>
      <c r="J41" s="207"/>
      <c r="K41" s="207"/>
      <c r="L41" s="207"/>
      <c r="M41" s="161"/>
      <c r="N41" s="203"/>
      <c r="O41" s="209"/>
      <c r="P41" s="209"/>
      <c r="Q41" s="209"/>
    </row>
    <row r="42" spans="2:24" ht="15.75" customHeight="1" x14ac:dyDescent="0.3">
      <c r="B42" s="204"/>
      <c r="C42" s="205"/>
      <c r="D42" s="205"/>
      <c r="E42" s="205"/>
      <c r="F42" s="143"/>
      <c r="G42" s="207"/>
      <c r="H42" s="207"/>
      <c r="I42" s="207"/>
      <c r="J42" s="207"/>
      <c r="K42" s="207"/>
      <c r="L42" s="207"/>
      <c r="M42" s="161"/>
      <c r="N42" s="203"/>
      <c r="O42" s="209"/>
      <c r="P42" s="209"/>
      <c r="Q42" s="209"/>
    </row>
    <row r="43" spans="2:24" ht="15.75" customHeight="1" x14ac:dyDescent="0.3">
      <c r="B43" s="204"/>
      <c r="C43" s="205"/>
      <c r="D43" s="205"/>
      <c r="E43" s="205"/>
      <c r="F43" s="143"/>
      <c r="G43" s="207"/>
      <c r="H43" s="207"/>
      <c r="I43" s="207"/>
      <c r="J43" s="207"/>
      <c r="K43" s="207"/>
      <c r="L43" s="207"/>
      <c r="M43" s="161"/>
      <c r="N43" s="203"/>
      <c r="O43" s="209"/>
      <c r="P43" s="209"/>
      <c r="Q43" s="209"/>
    </row>
    <row r="44" spans="2:24" ht="15.75" customHeight="1" x14ac:dyDescent="0.3"/>
    <row r="45" spans="2:24" ht="15.75" customHeight="1" x14ac:dyDescent="0.3"/>
    <row r="46" spans="2:24" ht="15.75" customHeight="1" x14ac:dyDescent="0.3"/>
    <row r="47" spans="2:24" ht="15.75" customHeight="1" x14ac:dyDescent="0.3">
      <c r="P47" s="143"/>
      <c r="Q47" s="143"/>
      <c r="R47" s="143"/>
      <c r="S47" s="143"/>
      <c r="X47" s="481"/>
    </row>
    <row r="48" spans="2:24" ht="15.75" customHeight="1" x14ac:dyDescent="0.3">
      <c r="P48" s="163"/>
      <c r="Q48" s="143"/>
      <c r="R48" s="143"/>
      <c r="S48" s="143"/>
      <c r="T48" s="163"/>
    </row>
    <row r="49" spans="16:23" ht="15.75" customHeight="1" x14ac:dyDescent="0.3">
      <c r="P49" s="143"/>
      <c r="Q49" s="143"/>
      <c r="R49" s="143"/>
      <c r="S49" s="143"/>
    </row>
    <row r="50" spans="16:23" ht="15.75" customHeight="1" x14ac:dyDescent="0.3">
      <c r="P50" s="143"/>
      <c r="Q50" s="143"/>
      <c r="R50" s="143"/>
      <c r="S50" s="143"/>
    </row>
    <row r="51" spans="16:23" ht="15.75" customHeight="1" x14ac:dyDescent="0.3"/>
    <row r="52" spans="16:23" ht="15.75" customHeight="1" x14ac:dyDescent="0.3">
      <c r="V52" s="135" t="s">
        <v>202</v>
      </c>
      <c r="W52" s="130">
        <f>W10</f>
        <v>0</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sheetData>
  <mergeCells count="7">
    <mergeCell ref="U4:W4"/>
    <mergeCell ref="U5:W5"/>
    <mergeCell ref="B25:I25"/>
    <mergeCell ref="B19:G19"/>
    <mergeCell ref="B14:G14"/>
    <mergeCell ref="B16:G16"/>
    <mergeCell ref="B18:G18"/>
  </mergeCells>
  <conditionalFormatting sqref="R7:S9 A7:P9 U7:Y9">
    <cfRule type="expression" dxfId="157" priority="4">
      <formula>MOD(ROW(),2)=0</formula>
    </cfRule>
  </conditionalFormatting>
  <hyperlinks>
    <hyperlink ref="B19" r:id="rId1" xr:uid="{00000000-0004-0000-0B00-000000000000}"/>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XFD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K22" sqref="K22"/>
    </sheetView>
  </sheetViews>
  <sheetFormatPr defaultColWidth="9.109375" defaultRowHeight="14.4" x14ac:dyDescent="0.3"/>
  <cols>
    <col min="1" max="1" width="7.88671875" style="135" customWidth="1"/>
    <col min="2" max="2" width="70.88671875" style="135" customWidth="1"/>
    <col min="3" max="3" width="23.88671875" style="135" customWidth="1"/>
    <col min="4" max="4" width="14.33203125" style="135" customWidth="1"/>
    <col min="5" max="5" width="9.109375" style="135" customWidth="1"/>
    <col min="6" max="6" width="19.44140625" style="135" customWidth="1"/>
    <col min="7" max="7" width="23" style="135" customWidth="1"/>
    <col min="8" max="8" width="10.6640625" style="137" customWidth="1"/>
    <col min="9" max="9" width="12.109375" style="137" customWidth="1"/>
    <col min="10" max="10" width="13.6640625" style="135" customWidth="1"/>
    <col min="11" max="11" width="19.88671875" style="135" bestFit="1" customWidth="1"/>
    <col min="12" max="12" width="11.5546875" style="135" customWidth="1"/>
    <col min="13" max="13" width="20.44140625" style="135" customWidth="1"/>
    <col min="14" max="14" width="16" style="135" bestFit="1" customWidth="1"/>
    <col min="15" max="15" width="14.6640625" style="135" customWidth="1"/>
    <col min="16" max="16" width="16" style="135" bestFit="1" customWidth="1"/>
    <col min="17" max="17" width="3.6640625" style="135" customWidth="1"/>
    <col min="18" max="19" width="15.88671875" style="135" customWidth="1"/>
    <col min="20" max="20" width="3.6640625" style="135" customWidth="1"/>
    <col min="21" max="21" width="15.109375" style="135" bestFit="1" customWidth="1"/>
    <col min="22" max="22" width="16.6640625" style="135" bestFit="1" customWidth="1"/>
    <col min="23" max="23" width="15.88671875" style="135" bestFit="1" customWidth="1"/>
    <col min="24" max="24" width="15.109375" style="135" bestFit="1" customWidth="1"/>
    <col min="25" max="16384" width="9.109375" style="135"/>
  </cols>
  <sheetData>
    <row r="1" spans="1:2046 2049:4096 4098:7168 7171:8191 8193:11263 11266:15358 15361:16384" ht="15.75" customHeight="1" x14ac:dyDescent="0.3">
      <c r="A1" s="132" t="s">
        <v>14</v>
      </c>
    </row>
    <row r="2" spans="1:2046 2049:4096 4098:7168 7171:8191 8193:11263 11266:15358 15361:16384" ht="15.75" customHeight="1" x14ac:dyDescent="0.3">
      <c r="A2" s="138" t="str">
        <f>('#1461 Inlet Grove Comm HS '!A2)</f>
        <v>Federal Grant Allocations/Reimbursements as of: 08/30/2024</v>
      </c>
      <c r="B2" s="193"/>
      <c r="N2" s="139"/>
      <c r="O2" s="139"/>
      <c r="Q2" s="140"/>
      <c r="R2" s="140"/>
      <c r="S2" s="140"/>
      <c r="T2" s="140"/>
    </row>
    <row r="3" spans="1:2046 2049:4096 4098:7168 7171:8191 8193:11263 11266:15358 15361:16384" ht="15.75" customHeight="1" x14ac:dyDescent="0.3">
      <c r="A3" s="141" t="s">
        <v>52</v>
      </c>
      <c r="B3" s="132"/>
      <c r="D3" s="132"/>
      <c r="E3" s="132"/>
      <c r="F3" s="132"/>
      <c r="N3" s="143"/>
      <c r="O3" s="143"/>
      <c r="P3" s="143"/>
      <c r="Q3" s="140"/>
      <c r="R3" s="140"/>
      <c r="S3" s="140"/>
      <c r="T3" s="140"/>
      <c r="U3" s="136"/>
      <c r="V3" s="142"/>
    </row>
    <row r="4" spans="1:2046 2049:4096 4098:7168 7171:8191 8193:11263 11266:15358 15361:16384" ht="15.75" customHeight="1" x14ac:dyDescent="0.3">
      <c r="A4" s="132" t="s">
        <v>141</v>
      </c>
      <c r="N4" s="144"/>
      <c r="O4" s="144"/>
      <c r="P4" s="144"/>
      <c r="Q4" s="145"/>
      <c r="R4" s="140"/>
      <c r="S4" s="140"/>
      <c r="T4" s="145"/>
      <c r="U4" s="577" t="s">
        <v>291</v>
      </c>
      <c r="V4" s="577"/>
      <c r="W4" s="577"/>
      <c r="X4" s="146"/>
    </row>
    <row r="5" spans="1:2046 2049:4096 4098:7168 7171:8191 8193:11263 11266:15358 15361:16384" ht="15" thickBot="1" x14ac:dyDescent="0.35">
      <c r="A5" s="137"/>
      <c r="H5" s="147"/>
      <c r="I5" s="147"/>
      <c r="N5" s="144"/>
      <c r="O5" s="144"/>
      <c r="P5" s="144"/>
      <c r="Q5" s="145"/>
      <c r="R5" s="148"/>
      <c r="S5" s="148"/>
      <c r="T5" s="145"/>
      <c r="U5" s="578"/>
      <c r="V5" s="578"/>
      <c r="W5" s="578"/>
      <c r="X5" s="149"/>
    </row>
    <row r="6" spans="1:2046 2049:4096 4098:7168 7171:8191 8193:11263 11266:15358 15361:16384" ht="60"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'#3345 Career Academy of the PB '!Y6</f>
        <v>Available Budget as of 08/30/24</v>
      </c>
    </row>
    <row r="7" spans="1:2046 2049:4096 4098:7168 7171:8191 8193:11263 11266:15358 15361:16384" x14ac:dyDescent="0.3">
      <c r="A7" s="313">
        <v>4201</v>
      </c>
      <c r="B7" s="135" t="s">
        <v>208</v>
      </c>
      <c r="C7" s="351" t="s">
        <v>93</v>
      </c>
      <c r="D7" s="160" t="s">
        <v>270</v>
      </c>
      <c r="E7" s="178" t="s">
        <v>301</v>
      </c>
      <c r="F7" s="137" t="s">
        <v>302</v>
      </c>
      <c r="G7" s="136" t="s">
        <v>6</v>
      </c>
      <c r="H7" s="289">
        <v>1.8800000000000001E-2</v>
      </c>
      <c r="I7" s="289">
        <v>0.161</v>
      </c>
      <c r="J7" s="166">
        <v>45838</v>
      </c>
      <c r="K7" s="166">
        <v>45839</v>
      </c>
      <c r="L7" s="166">
        <v>45474</v>
      </c>
      <c r="M7" s="137" t="s">
        <v>296</v>
      </c>
      <c r="N7" s="462">
        <v>329499.5</v>
      </c>
      <c r="O7" s="344"/>
      <c r="P7" s="345">
        <f t="shared" ref="P7:P14" si="0">N7+O7</f>
        <v>329499.5</v>
      </c>
      <c r="Q7" s="481"/>
      <c r="R7" s="491">
        <v>0</v>
      </c>
      <c r="S7" s="345">
        <f t="shared" ref="S7:S14" si="1">P7-R7</f>
        <v>329499.5</v>
      </c>
      <c r="T7" s="172"/>
      <c r="U7" s="491">
        <v>0</v>
      </c>
      <c r="V7" s="344"/>
      <c r="W7" s="356">
        <f t="shared" ref="W7" si="2">U7+V7</f>
        <v>0</v>
      </c>
      <c r="X7" s="353">
        <f t="shared" ref="X7:X14" si="3">S7-W7</f>
        <v>329499.5</v>
      </c>
      <c r="Y7" s="166"/>
      <c r="Z7" s="137"/>
      <c r="AA7" s="137"/>
      <c r="AC7" s="544"/>
      <c r="AD7" s="137"/>
      <c r="AE7" s="137"/>
      <c r="AH7" s="289"/>
      <c r="AI7" s="289"/>
      <c r="AJ7" s="166"/>
      <c r="AK7" s="166"/>
      <c r="AL7" s="166"/>
      <c r="AM7" s="137"/>
      <c r="AN7" s="137"/>
      <c r="AP7" s="544"/>
      <c r="AQ7" s="137"/>
      <c r="AR7" s="137"/>
      <c r="AU7" s="289"/>
      <c r="AV7" s="289"/>
      <c r="AW7" s="166"/>
      <c r="AX7" s="166"/>
      <c r="AY7" s="166"/>
      <c r="AZ7" s="137"/>
      <c r="BA7" s="137"/>
      <c r="BC7" s="544"/>
      <c r="BD7" s="137"/>
      <c r="BE7" s="137"/>
      <c r="BH7" s="289"/>
      <c r="BI7" s="289"/>
      <c r="BJ7" s="166"/>
      <c r="BK7" s="166"/>
      <c r="BL7" s="166"/>
      <c r="BM7" s="137"/>
      <c r="BN7" s="137"/>
      <c r="BP7" s="544"/>
      <c r="BQ7" s="137"/>
      <c r="BR7" s="137"/>
      <c r="BU7" s="289"/>
      <c r="BV7" s="289"/>
      <c r="BW7" s="166"/>
      <c r="BX7" s="166"/>
      <c r="BY7" s="166"/>
      <c r="BZ7" s="137"/>
      <c r="CA7" s="137"/>
      <c r="CC7" s="544"/>
      <c r="CD7" s="137"/>
      <c r="CE7" s="137"/>
      <c r="CH7" s="289"/>
      <c r="CI7" s="289"/>
      <c r="CJ7" s="166"/>
      <c r="CK7" s="166"/>
      <c r="CL7" s="166"/>
      <c r="CM7" s="137"/>
      <c r="CN7" s="137"/>
      <c r="CP7" s="544"/>
      <c r="CQ7" s="137"/>
      <c r="CR7" s="137"/>
      <c r="CU7" s="289"/>
      <c r="CV7" s="289"/>
      <c r="CW7" s="166"/>
      <c r="CX7" s="166"/>
      <c r="CY7" s="166"/>
      <c r="CZ7" s="137"/>
      <c r="DA7" s="137"/>
      <c r="DC7" s="544"/>
      <c r="DD7" s="137"/>
      <c r="DE7" s="137"/>
      <c r="DH7" s="289"/>
      <c r="DI7" s="289"/>
      <c r="DJ7" s="166"/>
      <c r="DK7" s="166"/>
      <c r="DL7" s="166"/>
      <c r="DM7" s="137"/>
      <c r="DN7" s="137"/>
      <c r="DP7" s="544"/>
      <c r="DQ7" s="137"/>
      <c r="DR7" s="137"/>
      <c r="DU7" s="289"/>
      <c r="DV7" s="289"/>
      <c r="DW7" s="166"/>
      <c r="DX7" s="166"/>
      <c r="DY7" s="166"/>
      <c r="DZ7" s="137"/>
      <c r="EA7" s="137"/>
      <c r="EC7" s="544"/>
      <c r="ED7" s="137"/>
      <c r="EE7" s="137"/>
      <c r="EH7" s="289"/>
      <c r="EI7" s="289"/>
      <c r="EJ7" s="166"/>
      <c r="EK7" s="166"/>
      <c r="EL7" s="166"/>
      <c r="EM7" s="137"/>
      <c r="EN7" s="137"/>
      <c r="EP7" s="544"/>
      <c r="EQ7" s="137"/>
      <c r="ER7" s="137"/>
      <c r="EU7" s="289"/>
      <c r="EV7" s="289"/>
      <c r="EW7" s="166"/>
      <c r="EX7" s="166"/>
      <c r="EY7" s="166"/>
      <c r="EZ7" s="137"/>
      <c r="FA7" s="137"/>
      <c r="FC7" s="544"/>
      <c r="FD7" s="137"/>
      <c r="FE7" s="137"/>
      <c r="FH7" s="289"/>
      <c r="FI7" s="289"/>
      <c r="FJ7" s="166"/>
      <c r="FK7" s="166"/>
      <c r="FL7" s="166"/>
      <c r="FM7" s="137"/>
      <c r="FN7" s="137"/>
      <c r="FP7" s="544"/>
      <c r="FQ7" s="137"/>
      <c r="FR7" s="137"/>
      <c r="FU7" s="289"/>
      <c r="FV7" s="289"/>
      <c r="FW7" s="166"/>
      <c r="FX7" s="166"/>
      <c r="FY7" s="166"/>
      <c r="FZ7" s="137"/>
      <c r="GA7" s="137"/>
      <c r="GC7" s="544"/>
      <c r="GD7" s="137"/>
      <c r="GE7" s="137"/>
      <c r="GH7" s="289"/>
      <c r="GI7" s="289"/>
      <c r="GJ7" s="166"/>
      <c r="GK7" s="166"/>
      <c r="GL7" s="166"/>
      <c r="GM7" s="137"/>
      <c r="GN7" s="137"/>
      <c r="GP7" s="544"/>
      <c r="GQ7" s="137"/>
      <c r="GR7" s="137"/>
      <c r="GU7" s="289"/>
      <c r="GV7" s="289"/>
      <c r="GW7" s="166"/>
      <c r="GX7" s="166"/>
      <c r="GY7" s="166"/>
      <c r="GZ7" s="137"/>
      <c r="HA7" s="137"/>
      <c r="HC7" s="544"/>
      <c r="HD7" s="137"/>
      <c r="HE7" s="137"/>
      <c r="HH7" s="289"/>
      <c r="HI7" s="289"/>
      <c r="HJ7" s="166"/>
      <c r="HK7" s="166"/>
      <c r="HL7" s="166"/>
      <c r="HM7" s="137"/>
      <c r="HN7" s="137"/>
      <c r="HP7" s="544"/>
      <c r="HQ7" s="137"/>
      <c r="HR7" s="137"/>
      <c r="HU7" s="289"/>
      <c r="HV7" s="289"/>
      <c r="HW7" s="166"/>
      <c r="HX7" s="166"/>
      <c r="HY7" s="166"/>
      <c r="HZ7" s="137"/>
      <c r="IA7" s="137"/>
      <c r="IC7" s="544"/>
      <c r="ID7" s="137"/>
      <c r="IE7" s="137"/>
      <c r="IH7" s="289"/>
      <c r="II7" s="289"/>
      <c r="IJ7" s="166"/>
      <c r="IK7" s="166"/>
      <c r="IL7" s="166"/>
      <c r="IM7" s="137"/>
      <c r="IN7" s="137"/>
      <c r="IP7" s="544"/>
      <c r="IQ7" s="137"/>
      <c r="IR7" s="137"/>
      <c r="IU7" s="289"/>
      <c r="IV7" s="289"/>
      <c r="IW7" s="166"/>
      <c r="IX7" s="166"/>
      <c r="IY7" s="166"/>
      <c r="IZ7" s="137"/>
      <c r="JA7" s="137"/>
      <c r="JC7" s="544"/>
      <c r="JD7" s="137"/>
      <c r="JE7" s="137"/>
      <c r="JH7" s="289"/>
      <c r="JI7" s="289"/>
      <c r="JJ7" s="166"/>
      <c r="JK7" s="166"/>
      <c r="JL7" s="166"/>
      <c r="JM7" s="137"/>
      <c r="JN7" s="137"/>
      <c r="JP7" s="544"/>
      <c r="JQ7" s="137"/>
      <c r="JR7" s="137"/>
      <c r="JU7" s="289"/>
      <c r="JV7" s="289"/>
      <c r="JW7" s="166"/>
      <c r="JX7" s="166"/>
      <c r="JY7" s="166"/>
      <c r="JZ7" s="137"/>
      <c r="KA7" s="137"/>
      <c r="KC7" s="544"/>
      <c r="KD7" s="137"/>
      <c r="KE7" s="137"/>
      <c r="KH7" s="289"/>
      <c r="KI7" s="289"/>
      <c r="KJ7" s="166"/>
      <c r="KK7" s="166"/>
      <c r="KL7" s="166"/>
      <c r="KM7" s="137"/>
      <c r="KN7" s="137"/>
      <c r="KP7" s="544"/>
      <c r="KQ7" s="137"/>
      <c r="KR7" s="137"/>
      <c r="KU7" s="289"/>
      <c r="KV7" s="289"/>
      <c r="KW7" s="166"/>
      <c r="KX7" s="166"/>
      <c r="KY7" s="166"/>
      <c r="KZ7" s="137"/>
      <c r="LA7" s="137"/>
      <c r="LC7" s="544"/>
      <c r="LD7" s="137"/>
      <c r="LE7" s="137"/>
      <c r="LH7" s="289"/>
      <c r="LI7" s="289"/>
      <c r="LJ7" s="166"/>
      <c r="LK7" s="166"/>
      <c r="LL7" s="166"/>
      <c r="LM7" s="137"/>
      <c r="LN7" s="137"/>
      <c r="LP7" s="544"/>
      <c r="LQ7" s="137"/>
      <c r="LR7" s="137"/>
      <c r="LU7" s="289"/>
      <c r="LV7" s="289"/>
      <c r="LW7" s="166"/>
      <c r="LX7" s="166"/>
      <c r="LY7" s="166"/>
      <c r="LZ7" s="137"/>
      <c r="MA7" s="137"/>
      <c r="MC7" s="544"/>
      <c r="MD7" s="137"/>
      <c r="ME7" s="137"/>
      <c r="MH7" s="289"/>
      <c r="MI7" s="289"/>
      <c r="MJ7" s="166"/>
      <c r="MK7" s="166"/>
      <c r="ML7" s="166"/>
      <c r="MM7" s="137"/>
      <c r="MN7" s="137"/>
      <c r="MP7" s="544"/>
      <c r="MQ7" s="137"/>
      <c r="MR7" s="137"/>
      <c r="MU7" s="289"/>
      <c r="MV7" s="289"/>
      <c r="MW7" s="166"/>
      <c r="MX7" s="166"/>
      <c r="MY7" s="166"/>
      <c r="MZ7" s="137"/>
      <c r="NA7" s="137"/>
      <c r="NC7" s="544"/>
      <c r="ND7" s="137"/>
      <c r="NE7" s="137"/>
      <c r="NH7" s="289"/>
      <c r="NI7" s="289"/>
      <c r="NJ7" s="166"/>
      <c r="NK7" s="166"/>
      <c r="NL7" s="166"/>
      <c r="NM7" s="137"/>
      <c r="NN7" s="137"/>
      <c r="NP7" s="544"/>
      <c r="NQ7" s="137"/>
      <c r="NR7" s="137"/>
      <c r="NU7" s="289"/>
      <c r="NV7" s="289"/>
      <c r="NW7" s="166"/>
      <c r="NX7" s="166"/>
      <c r="NY7" s="166"/>
      <c r="NZ7" s="137"/>
      <c r="OA7" s="137"/>
      <c r="OC7" s="544"/>
      <c r="OD7" s="137"/>
      <c r="OE7" s="137"/>
      <c r="OH7" s="289"/>
      <c r="OI7" s="289"/>
      <c r="OJ7" s="166"/>
      <c r="OK7" s="166"/>
      <c r="OL7" s="166"/>
      <c r="OM7" s="137"/>
      <c r="ON7" s="137"/>
      <c r="OP7" s="544"/>
      <c r="OQ7" s="137"/>
      <c r="OR7" s="137"/>
      <c r="OU7" s="289"/>
      <c r="OV7" s="289"/>
      <c r="OW7" s="166"/>
      <c r="OX7" s="166"/>
      <c r="OY7" s="166"/>
      <c r="OZ7" s="137"/>
      <c r="PA7" s="137"/>
      <c r="PC7" s="544"/>
      <c r="PD7" s="137"/>
      <c r="PE7" s="137"/>
      <c r="PH7" s="289"/>
      <c r="PI7" s="289"/>
      <c r="PJ7" s="166"/>
      <c r="PK7" s="166"/>
      <c r="PL7" s="166"/>
      <c r="PM7" s="137"/>
      <c r="PN7" s="137"/>
      <c r="PP7" s="544"/>
      <c r="PQ7" s="137"/>
      <c r="PR7" s="137"/>
      <c r="PU7" s="289"/>
      <c r="PV7" s="289"/>
      <c r="PW7" s="166"/>
      <c r="PX7" s="166"/>
      <c r="PY7" s="166"/>
      <c r="PZ7" s="137"/>
      <c r="QA7" s="137"/>
      <c r="QC7" s="544"/>
      <c r="QD7" s="137"/>
      <c r="QE7" s="137"/>
      <c r="QH7" s="289"/>
      <c r="QI7" s="289"/>
      <c r="QJ7" s="166"/>
      <c r="QK7" s="166"/>
      <c r="QL7" s="166"/>
      <c r="QM7" s="137"/>
      <c r="QN7" s="137"/>
      <c r="QP7" s="544"/>
      <c r="QQ7" s="137"/>
      <c r="QR7" s="137"/>
      <c r="QU7" s="289"/>
      <c r="QV7" s="289"/>
      <c r="QW7" s="166"/>
      <c r="QX7" s="166"/>
      <c r="QY7" s="166"/>
      <c r="QZ7" s="137"/>
      <c r="RA7" s="137"/>
      <c r="RC7" s="544"/>
      <c r="RD7" s="137"/>
      <c r="RE7" s="137"/>
      <c r="RH7" s="289"/>
      <c r="RI7" s="289"/>
      <c r="RJ7" s="166"/>
      <c r="RK7" s="166"/>
      <c r="RL7" s="166"/>
      <c r="RM7" s="137"/>
      <c r="RN7" s="137"/>
      <c r="RP7" s="544"/>
      <c r="RQ7" s="137"/>
      <c r="RR7" s="137"/>
      <c r="RU7" s="289"/>
      <c r="RV7" s="289"/>
      <c r="RW7" s="166"/>
      <c r="RX7" s="166"/>
      <c r="RY7" s="166"/>
      <c r="RZ7" s="137"/>
      <c r="SA7" s="137"/>
      <c r="SC7" s="544"/>
      <c r="SD7" s="137"/>
      <c r="SE7" s="137"/>
      <c r="SH7" s="289"/>
      <c r="SI7" s="289"/>
      <c r="SJ7" s="166"/>
      <c r="SK7" s="166"/>
      <c r="SL7" s="166"/>
      <c r="SM7" s="137"/>
      <c r="SN7" s="137"/>
      <c r="SP7" s="544"/>
      <c r="SQ7" s="137"/>
      <c r="SR7" s="137"/>
      <c r="SU7" s="289"/>
      <c r="SV7" s="289"/>
      <c r="SW7" s="166"/>
      <c r="SX7" s="166"/>
      <c r="SY7" s="166"/>
      <c r="SZ7" s="137"/>
      <c r="TA7" s="137"/>
      <c r="TC7" s="544"/>
      <c r="TD7" s="137"/>
      <c r="TE7" s="137"/>
      <c r="TH7" s="289"/>
      <c r="TI7" s="289"/>
      <c r="TJ7" s="166"/>
      <c r="TK7" s="166"/>
      <c r="TL7" s="166"/>
      <c r="TM7" s="137"/>
      <c r="TN7" s="137"/>
      <c r="TP7" s="544"/>
      <c r="TQ7" s="137"/>
      <c r="TR7" s="137"/>
      <c r="TU7" s="289"/>
      <c r="TV7" s="289"/>
      <c r="TW7" s="166"/>
      <c r="TX7" s="166"/>
      <c r="TY7" s="166"/>
      <c r="TZ7" s="137"/>
      <c r="UA7" s="137"/>
      <c r="UC7" s="544"/>
      <c r="UD7" s="137"/>
      <c r="UE7" s="137"/>
      <c r="UH7" s="289"/>
      <c r="UI7" s="289"/>
      <c r="UJ7" s="166"/>
      <c r="UK7" s="166"/>
      <c r="UL7" s="166"/>
      <c r="UM7" s="137"/>
      <c r="UN7" s="137"/>
      <c r="UP7" s="544"/>
      <c r="UQ7" s="137"/>
      <c r="UR7" s="137"/>
      <c r="UU7" s="289"/>
      <c r="UV7" s="289"/>
      <c r="UW7" s="166"/>
      <c r="UX7" s="166"/>
      <c r="UY7" s="166"/>
      <c r="UZ7" s="137"/>
      <c r="VA7" s="137"/>
      <c r="VC7" s="544"/>
      <c r="VD7" s="137"/>
      <c r="VE7" s="137"/>
      <c r="VH7" s="289"/>
      <c r="VI7" s="289"/>
      <c r="VJ7" s="166"/>
      <c r="VK7" s="166"/>
      <c r="VL7" s="166"/>
      <c r="VM7" s="137"/>
      <c r="VN7" s="137"/>
      <c r="VP7" s="544"/>
      <c r="VQ7" s="137"/>
      <c r="VR7" s="137"/>
      <c r="VU7" s="289"/>
      <c r="VV7" s="289"/>
      <c r="VW7" s="166"/>
      <c r="VX7" s="166"/>
      <c r="VY7" s="166"/>
      <c r="VZ7" s="137"/>
      <c r="WA7" s="137"/>
      <c r="WC7" s="544"/>
      <c r="WD7" s="137"/>
      <c r="WE7" s="137"/>
      <c r="WH7" s="289"/>
      <c r="WI7" s="289"/>
      <c r="WJ7" s="166"/>
      <c r="WK7" s="166"/>
      <c r="WL7" s="166"/>
      <c r="WM7" s="137"/>
      <c r="WN7" s="137"/>
      <c r="WP7" s="544"/>
      <c r="WQ7" s="137"/>
      <c r="WR7" s="137"/>
      <c r="WU7" s="289"/>
      <c r="WV7" s="289"/>
      <c r="WW7" s="166"/>
      <c r="WX7" s="166"/>
      <c r="WY7" s="166"/>
      <c r="WZ7" s="137"/>
      <c r="XA7" s="137"/>
      <c r="XC7" s="544"/>
      <c r="XD7" s="137"/>
      <c r="XE7" s="137"/>
      <c r="XH7" s="289"/>
      <c r="XI7" s="289"/>
      <c r="XJ7" s="166"/>
      <c r="XK7" s="166"/>
      <c r="XL7" s="166"/>
      <c r="XM7" s="137"/>
      <c r="XN7" s="137"/>
      <c r="XP7" s="544"/>
      <c r="XQ7" s="137"/>
      <c r="XR7" s="137"/>
      <c r="XU7" s="289"/>
      <c r="XV7" s="289"/>
      <c r="XW7" s="166"/>
      <c r="XX7" s="166"/>
      <c r="XY7" s="166"/>
      <c r="XZ7" s="137"/>
      <c r="YA7" s="137"/>
      <c r="YC7" s="544"/>
      <c r="YD7" s="137"/>
      <c r="YE7" s="137"/>
      <c r="YH7" s="289"/>
      <c r="YI7" s="289"/>
      <c r="YJ7" s="166"/>
      <c r="YK7" s="166"/>
      <c r="YL7" s="166"/>
      <c r="YM7" s="137"/>
      <c r="YN7" s="137"/>
      <c r="YP7" s="544"/>
      <c r="YQ7" s="137"/>
      <c r="YR7" s="137"/>
      <c r="YU7" s="289"/>
      <c r="YV7" s="289"/>
      <c r="YW7" s="166"/>
      <c r="YX7" s="166"/>
      <c r="YY7" s="166"/>
      <c r="YZ7" s="137"/>
      <c r="ZA7" s="137"/>
      <c r="ZC7" s="544"/>
      <c r="ZD7" s="137"/>
      <c r="ZE7" s="137"/>
      <c r="ZH7" s="289"/>
      <c r="ZI7" s="289"/>
      <c r="ZJ7" s="166"/>
      <c r="ZK7" s="166"/>
      <c r="ZL7" s="166"/>
      <c r="ZM7" s="137"/>
      <c r="ZN7" s="137"/>
      <c r="ZP7" s="544"/>
      <c r="ZQ7" s="137"/>
      <c r="ZR7" s="137"/>
      <c r="ZU7" s="289"/>
      <c r="ZV7" s="289"/>
      <c r="ZW7" s="166"/>
      <c r="ZX7" s="166"/>
      <c r="ZY7" s="166"/>
      <c r="ZZ7" s="137"/>
      <c r="AAA7" s="137"/>
      <c r="AAC7" s="544"/>
      <c r="AAD7" s="137"/>
      <c r="AAE7" s="137"/>
      <c r="AAH7" s="289"/>
      <c r="AAI7" s="289"/>
      <c r="AAJ7" s="166"/>
      <c r="AAK7" s="166"/>
      <c r="AAL7" s="166"/>
      <c r="AAM7" s="137"/>
      <c r="AAN7" s="137"/>
      <c r="AAP7" s="544"/>
      <c r="AAQ7" s="137"/>
      <c r="AAR7" s="137"/>
      <c r="AAU7" s="289"/>
      <c r="AAV7" s="289"/>
      <c r="AAW7" s="166"/>
      <c r="AAX7" s="166"/>
      <c r="AAY7" s="166"/>
      <c r="AAZ7" s="137"/>
      <c r="ABA7" s="137"/>
      <c r="ABC7" s="544"/>
      <c r="ABD7" s="137"/>
      <c r="ABE7" s="137"/>
      <c r="ABH7" s="289"/>
      <c r="ABI7" s="289"/>
      <c r="ABJ7" s="166"/>
      <c r="ABK7" s="166"/>
      <c r="ABL7" s="166"/>
      <c r="ABM7" s="137"/>
      <c r="ABN7" s="137"/>
      <c r="ABP7" s="544"/>
      <c r="ABQ7" s="137"/>
      <c r="ABR7" s="137"/>
      <c r="ABU7" s="289"/>
      <c r="ABV7" s="289"/>
      <c r="ABW7" s="166"/>
      <c r="ABX7" s="166"/>
      <c r="ABY7" s="166"/>
      <c r="ABZ7" s="137"/>
      <c r="ACA7" s="137"/>
      <c r="ACC7" s="544"/>
      <c r="ACD7" s="137"/>
      <c r="ACE7" s="137"/>
      <c r="ACH7" s="289"/>
      <c r="ACI7" s="289"/>
      <c r="ACJ7" s="166"/>
      <c r="ACK7" s="166"/>
      <c r="ACL7" s="166"/>
      <c r="ACM7" s="137"/>
      <c r="ACN7" s="137"/>
      <c r="ACP7" s="544"/>
      <c r="ACQ7" s="137"/>
      <c r="ACR7" s="137"/>
      <c r="ACU7" s="289"/>
      <c r="ACV7" s="289"/>
      <c r="ACW7" s="166"/>
      <c r="ACX7" s="166"/>
      <c r="ACY7" s="166"/>
      <c r="ACZ7" s="137"/>
      <c r="ADA7" s="137"/>
      <c r="ADC7" s="544"/>
      <c r="ADD7" s="137"/>
      <c r="ADE7" s="137"/>
      <c r="ADH7" s="289"/>
      <c r="ADI7" s="289"/>
      <c r="ADJ7" s="166"/>
      <c r="ADK7" s="166"/>
      <c r="ADL7" s="166"/>
      <c r="ADM7" s="137"/>
      <c r="ADN7" s="137"/>
      <c r="ADP7" s="544"/>
      <c r="ADQ7" s="137"/>
      <c r="ADR7" s="137"/>
      <c r="ADU7" s="289"/>
      <c r="ADV7" s="289"/>
      <c r="ADW7" s="166"/>
      <c r="ADX7" s="166"/>
      <c r="ADY7" s="166"/>
      <c r="ADZ7" s="137"/>
      <c r="AEA7" s="137"/>
      <c r="AEC7" s="544"/>
      <c r="AED7" s="137"/>
      <c r="AEE7" s="137"/>
      <c r="AEH7" s="289"/>
      <c r="AEI7" s="289"/>
      <c r="AEJ7" s="166"/>
      <c r="AEK7" s="166"/>
      <c r="AEL7" s="166"/>
      <c r="AEM7" s="137"/>
      <c r="AEN7" s="137"/>
      <c r="AEP7" s="544"/>
      <c r="AEQ7" s="137"/>
      <c r="AER7" s="137"/>
      <c r="AEU7" s="289"/>
      <c r="AEV7" s="289"/>
      <c r="AEW7" s="166"/>
      <c r="AEX7" s="166"/>
      <c r="AEY7" s="166"/>
      <c r="AEZ7" s="137"/>
      <c r="AFA7" s="137"/>
      <c r="AFC7" s="544"/>
      <c r="AFD7" s="137"/>
      <c r="AFE7" s="137"/>
      <c r="AFH7" s="289"/>
      <c r="AFI7" s="289"/>
      <c r="AFJ7" s="166"/>
      <c r="AFK7" s="166"/>
      <c r="AFL7" s="166"/>
      <c r="AFM7" s="137"/>
      <c r="AFN7" s="137"/>
      <c r="AFP7" s="544"/>
      <c r="AFQ7" s="137"/>
      <c r="AFR7" s="137"/>
      <c r="AFU7" s="289"/>
      <c r="AFV7" s="289"/>
      <c r="AFW7" s="166"/>
      <c r="AFX7" s="166"/>
      <c r="AFY7" s="166"/>
      <c r="AFZ7" s="137"/>
      <c r="AGA7" s="137"/>
      <c r="AGC7" s="544"/>
      <c r="AGD7" s="137"/>
      <c r="AGE7" s="137"/>
      <c r="AGH7" s="289"/>
      <c r="AGI7" s="289"/>
      <c r="AGJ7" s="166"/>
      <c r="AGK7" s="166"/>
      <c r="AGL7" s="166"/>
      <c r="AGM7" s="137"/>
      <c r="AGN7" s="137"/>
      <c r="AGP7" s="544"/>
      <c r="AGQ7" s="137"/>
      <c r="AGR7" s="137"/>
      <c r="AGU7" s="289"/>
      <c r="AGV7" s="289"/>
      <c r="AGW7" s="166"/>
      <c r="AGX7" s="166"/>
      <c r="AGY7" s="166"/>
      <c r="AGZ7" s="137"/>
      <c r="AHA7" s="137"/>
      <c r="AHC7" s="544"/>
      <c r="AHD7" s="137"/>
      <c r="AHE7" s="137"/>
      <c r="AHH7" s="289"/>
      <c r="AHI7" s="289"/>
      <c r="AHJ7" s="166"/>
      <c r="AHK7" s="166"/>
      <c r="AHL7" s="166"/>
      <c r="AHM7" s="137"/>
      <c r="AHN7" s="137"/>
      <c r="AHP7" s="544"/>
      <c r="AHQ7" s="137"/>
      <c r="AHR7" s="137"/>
      <c r="AHU7" s="289"/>
      <c r="AHV7" s="289"/>
      <c r="AHW7" s="166"/>
      <c r="AHX7" s="166"/>
      <c r="AHY7" s="166"/>
      <c r="AHZ7" s="137"/>
      <c r="AIA7" s="137"/>
      <c r="AIC7" s="544"/>
      <c r="AID7" s="137"/>
      <c r="AIE7" s="137"/>
      <c r="AIH7" s="289"/>
      <c r="AII7" s="289"/>
      <c r="AIJ7" s="166"/>
      <c r="AIK7" s="166"/>
      <c r="AIL7" s="166"/>
      <c r="AIM7" s="137"/>
      <c r="AIN7" s="137"/>
      <c r="AIP7" s="544"/>
      <c r="AIQ7" s="137"/>
      <c r="AIR7" s="137"/>
      <c r="AIU7" s="289"/>
      <c r="AIV7" s="289"/>
      <c r="AIW7" s="166"/>
      <c r="AIX7" s="166"/>
      <c r="AIY7" s="166"/>
      <c r="AIZ7" s="137"/>
      <c r="AJA7" s="137"/>
      <c r="AJC7" s="544"/>
      <c r="AJD7" s="137"/>
      <c r="AJE7" s="137"/>
      <c r="AJH7" s="289"/>
      <c r="AJI7" s="289"/>
      <c r="AJJ7" s="166"/>
      <c r="AJK7" s="166"/>
      <c r="AJL7" s="166"/>
      <c r="AJM7" s="137"/>
      <c r="AJN7" s="137"/>
      <c r="AJP7" s="544"/>
      <c r="AJQ7" s="137"/>
      <c r="AJR7" s="137"/>
      <c r="AJU7" s="289"/>
      <c r="AJV7" s="289"/>
      <c r="AJW7" s="166"/>
      <c r="AJX7" s="166"/>
      <c r="AJY7" s="166"/>
      <c r="AJZ7" s="137"/>
      <c r="AKA7" s="137"/>
      <c r="AKC7" s="544"/>
      <c r="AKD7" s="137"/>
      <c r="AKE7" s="137"/>
      <c r="AKH7" s="289"/>
      <c r="AKI7" s="289"/>
      <c r="AKJ7" s="166"/>
      <c r="AKK7" s="166"/>
      <c r="AKL7" s="166"/>
      <c r="AKM7" s="137"/>
      <c r="AKN7" s="137"/>
      <c r="AKP7" s="544"/>
      <c r="AKQ7" s="137"/>
      <c r="AKR7" s="137"/>
      <c r="AKU7" s="289"/>
      <c r="AKV7" s="289"/>
      <c r="AKW7" s="166"/>
      <c r="AKX7" s="166"/>
      <c r="AKY7" s="166"/>
      <c r="AKZ7" s="137"/>
      <c r="ALA7" s="137"/>
      <c r="ALC7" s="544"/>
      <c r="ALD7" s="137"/>
      <c r="ALE7" s="137"/>
      <c r="ALH7" s="289"/>
      <c r="ALI7" s="289"/>
      <c r="ALJ7" s="166"/>
      <c r="ALK7" s="166"/>
      <c r="ALL7" s="166"/>
      <c r="ALM7" s="137"/>
      <c r="ALN7" s="137"/>
      <c r="ALP7" s="544"/>
      <c r="ALQ7" s="137"/>
      <c r="ALR7" s="137"/>
      <c r="ALU7" s="289"/>
      <c r="ALV7" s="289"/>
      <c r="ALW7" s="166"/>
      <c r="ALX7" s="166"/>
      <c r="ALY7" s="166"/>
      <c r="ALZ7" s="137"/>
      <c r="AMA7" s="137"/>
      <c r="AMC7" s="544"/>
      <c r="AMD7" s="137"/>
      <c r="AME7" s="137"/>
      <c r="AMH7" s="289"/>
      <c r="AMI7" s="289"/>
      <c r="AMJ7" s="166"/>
      <c r="AMK7" s="166"/>
      <c r="AML7" s="166"/>
      <c r="AMM7" s="137"/>
      <c r="AMN7" s="137"/>
      <c r="AMP7" s="544"/>
      <c r="AMQ7" s="137"/>
      <c r="AMR7" s="137"/>
      <c r="AMU7" s="289"/>
      <c r="AMV7" s="289"/>
      <c r="AMW7" s="166"/>
      <c r="AMX7" s="166"/>
      <c r="AMY7" s="166"/>
      <c r="AMZ7" s="137"/>
      <c r="ANA7" s="137"/>
      <c r="ANC7" s="544"/>
      <c r="AND7" s="137"/>
      <c r="ANE7" s="137"/>
      <c r="ANH7" s="289"/>
      <c r="ANI7" s="289"/>
      <c r="ANJ7" s="166"/>
      <c r="ANK7" s="166"/>
      <c r="ANL7" s="166"/>
      <c r="ANM7" s="137"/>
      <c r="ANN7" s="137"/>
      <c r="ANP7" s="544"/>
      <c r="ANQ7" s="137"/>
      <c r="ANR7" s="137"/>
      <c r="ANU7" s="289"/>
      <c r="ANV7" s="289"/>
      <c r="ANW7" s="166"/>
      <c r="ANX7" s="166"/>
      <c r="ANY7" s="166"/>
      <c r="ANZ7" s="137"/>
      <c r="AOA7" s="137"/>
      <c r="AOC7" s="544"/>
      <c r="AOD7" s="137"/>
      <c r="AOE7" s="137"/>
      <c r="AOH7" s="289"/>
      <c r="AOI7" s="289"/>
      <c r="AOJ7" s="166"/>
      <c r="AOK7" s="166"/>
      <c r="AOL7" s="166"/>
      <c r="AOM7" s="137"/>
      <c r="AON7" s="137"/>
      <c r="AOP7" s="544"/>
      <c r="AOQ7" s="137"/>
      <c r="AOR7" s="137"/>
      <c r="AOU7" s="289"/>
      <c r="AOV7" s="289"/>
      <c r="AOW7" s="166"/>
      <c r="AOX7" s="166"/>
      <c r="AOY7" s="166"/>
      <c r="AOZ7" s="137"/>
      <c r="APA7" s="137"/>
      <c r="APC7" s="544"/>
      <c r="APD7" s="137"/>
      <c r="APE7" s="137"/>
      <c r="APH7" s="289"/>
      <c r="API7" s="289"/>
      <c r="APJ7" s="166"/>
      <c r="APK7" s="166"/>
      <c r="APL7" s="166"/>
      <c r="APM7" s="137"/>
      <c r="APN7" s="137"/>
      <c r="APP7" s="544"/>
      <c r="APQ7" s="137"/>
      <c r="APR7" s="137"/>
      <c r="APU7" s="289"/>
      <c r="APV7" s="289"/>
      <c r="APW7" s="166"/>
      <c r="APX7" s="166"/>
      <c r="APY7" s="166"/>
      <c r="APZ7" s="137"/>
      <c r="AQA7" s="137"/>
      <c r="AQC7" s="544"/>
      <c r="AQD7" s="137"/>
      <c r="AQE7" s="137"/>
      <c r="AQH7" s="289"/>
      <c r="AQI7" s="289"/>
      <c r="AQJ7" s="166"/>
      <c r="AQK7" s="166"/>
      <c r="AQL7" s="166"/>
      <c r="AQM7" s="137"/>
      <c r="AQN7" s="137"/>
      <c r="AQP7" s="544"/>
      <c r="AQQ7" s="137"/>
      <c r="AQR7" s="137"/>
      <c r="AQU7" s="289"/>
      <c r="AQV7" s="289"/>
      <c r="AQW7" s="166"/>
      <c r="AQX7" s="166"/>
      <c r="AQY7" s="166"/>
      <c r="AQZ7" s="137"/>
      <c r="ARA7" s="137"/>
      <c r="ARC7" s="544"/>
      <c r="ARD7" s="137"/>
      <c r="ARE7" s="137"/>
      <c r="ARH7" s="289"/>
      <c r="ARI7" s="289"/>
      <c r="ARJ7" s="166"/>
      <c r="ARK7" s="166"/>
      <c r="ARL7" s="166"/>
      <c r="ARM7" s="137"/>
      <c r="ARN7" s="137"/>
      <c r="ARP7" s="544"/>
      <c r="ARQ7" s="137"/>
      <c r="ARR7" s="137"/>
      <c r="ARU7" s="289"/>
      <c r="ARV7" s="289"/>
      <c r="ARW7" s="166"/>
      <c r="ARX7" s="166"/>
      <c r="ARY7" s="166"/>
      <c r="ARZ7" s="137"/>
      <c r="ASA7" s="137"/>
      <c r="ASC7" s="544"/>
      <c r="ASD7" s="137"/>
      <c r="ASE7" s="137"/>
      <c r="ASH7" s="289"/>
      <c r="ASI7" s="289"/>
      <c r="ASJ7" s="166"/>
      <c r="ASK7" s="166"/>
      <c r="ASL7" s="166"/>
      <c r="ASM7" s="137"/>
      <c r="ASN7" s="137"/>
      <c r="ASP7" s="544"/>
      <c r="ASQ7" s="137"/>
      <c r="ASR7" s="137"/>
      <c r="ASU7" s="289"/>
      <c r="ASV7" s="289"/>
      <c r="ASW7" s="166"/>
      <c r="ASX7" s="166"/>
      <c r="ASY7" s="166"/>
      <c r="ASZ7" s="137"/>
      <c r="ATA7" s="137"/>
      <c r="ATC7" s="544"/>
      <c r="ATD7" s="137"/>
      <c r="ATE7" s="137"/>
      <c r="ATH7" s="289"/>
      <c r="ATI7" s="289"/>
      <c r="ATJ7" s="166"/>
      <c r="ATK7" s="166"/>
      <c r="ATL7" s="166"/>
      <c r="ATM7" s="137"/>
      <c r="ATN7" s="137"/>
      <c r="ATP7" s="544"/>
      <c r="ATQ7" s="137"/>
      <c r="ATR7" s="137"/>
      <c r="ATU7" s="289"/>
      <c r="ATV7" s="289"/>
      <c r="ATW7" s="166"/>
      <c r="ATX7" s="166"/>
      <c r="ATY7" s="166"/>
      <c r="ATZ7" s="137"/>
      <c r="AUA7" s="137"/>
      <c r="AUC7" s="544"/>
      <c r="AUD7" s="137"/>
      <c r="AUE7" s="137"/>
      <c r="AUH7" s="289"/>
      <c r="AUI7" s="289"/>
      <c r="AUJ7" s="166"/>
      <c r="AUK7" s="166"/>
      <c r="AUL7" s="166"/>
      <c r="AUM7" s="137"/>
      <c r="AUN7" s="137"/>
      <c r="AUP7" s="544"/>
      <c r="AUQ7" s="137"/>
      <c r="AUR7" s="137"/>
      <c r="AUU7" s="289"/>
      <c r="AUV7" s="289"/>
      <c r="AUW7" s="166"/>
      <c r="AUX7" s="166"/>
      <c r="AUY7" s="166"/>
      <c r="AUZ7" s="137"/>
      <c r="AVA7" s="137"/>
      <c r="AVC7" s="544"/>
      <c r="AVD7" s="137"/>
      <c r="AVE7" s="137"/>
      <c r="AVH7" s="289"/>
      <c r="AVI7" s="289"/>
      <c r="AVJ7" s="166"/>
      <c r="AVK7" s="166"/>
      <c r="AVL7" s="166"/>
      <c r="AVM7" s="137"/>
      <c r="AVN7" s="137"/>
      <c r="AVP7" s="544"/>
      <c r="AVQ7" s="137"/>
      <c r="AVR7" s="137"/>
      <c r="AVU7" s="289"/>
      <c r="AVV7" s="289"/>
      <c r="AVW7" s="166"/>
      <c r="AVX7" s="166"/>
      <c r="AVY7" s="166"/>
      <c r="AVZ7" s="137"/>
      <c r="AWA7" s="137"/>
      <c r="AWC7" s="544"/>
      <c r="AWD7" s="137"/>
      <c r="AWE7" s="137"/>
      <c r="AWH7" s="289"/>
      <c r="AWI7" s="289"/>
      <c r="AWJ7" s="166"/>
      <c r="AWK7" s="166"/>
      <c r="AWL7" s="166"/>
      <c r="AWM7" s="137"/>
      <c r="AWN7" s="137"/>
      <c r="AWP7" s="544"/>
      <c r="AWQ7" s="137"/>
      <c r="AWR7" s="137"/>
      <c r="AWU7" s="289"/>
      <c r="AWV7" s="289"/>
      <c r="AWW7" s="166"/>
      <c r="AWX7" s="166"/>
      <c r="AWY7" s="166"/>
      <c r="AWZ7" s="137"/>
      <c r="AXA7" s="137"/>
      <c r="AXC7" s="544"/>
      <c r="AXD7" s="137"/>
      <c r="AXE7" s="137"/>
      <c r="AXH7" s="289"/>
      <c r="AXI7" s="289"/>
      <c r="AXJ7" s="166"/>
      <c r="AXK7" s="166"/>
      <c r="AXL7" s="166"/>
      <c r="AXM7" s="137"/>
      <c r="AXN7" s="137"/>
      <c r="AXP7" s="544"/>
      <c r="AXQ7" s="137"/>
      <c r="AXR7" s="137"/>
      <c r="AXU7" s="289"/>
      <c r="AXV7" s="289"/>
      <c r="AXW7" s="166"/>
      <c r="AXX7" s="166"/>
      <c r="AXY7" s="166"/>
      <c r="AXZ7" s="137"/>
      <c r="AYA7" s="137"/>
      <c r="AYC7" s="544"/>
      <c r="AYD7" s="137"/>
      <c r="AYE7" s="137"/>
      <c r="AYH7" s="289"/>
      <c r="AYI7" s="289"/>
      <c r="AYJ7" s="166"/>
      <c r="AYK7" s="166"/>
      <c r="AYL7" s="166"/>
      <c r="AYM7" s="137"/>
      <c r="AYN7" s="137"/>
      <c r="AYP7" s="544"/>
      <c r="AYQ7" s="137"/>
      <c r="AYR7" s="137"/>
      <c r="AYU7" s="289"/>
      <c r="AYV7" s="289"/>
      <c r="AYW7" s="166"/>
      <c r="AYX7" s="166"/>
      <c r="AYY7" s="166"/>
      <c r="AYZ7" s="137"/>
      <c r="AZA7" s="137"/>
      <c r="AZC7" s="544"/>
      <c r="AZD7" s="137"/>
      <c r="AZE7" s="137"/>
      <c r="AZH7" s="289"/>
      <c r="AZI7" s="289"/>
      <c r="AZJ7" s="166"/>
      <c r="AZK7" s="166"/>
      <c r="AZL7" s="166"/>
      <c r="AZM7" s="137"/>
      <c r="AZN7" s="137"/>
      <c r="AZP7" s="544"/>
      <c r="AZQ7" s="137"/>
      <c r="AZR7" s="137"/>
      <c r="AZU7" s="289"/>
      <c r="AZV7" s="289"/>
      <c r="AZW7" s="166"/>
      <c r="AZX7" s="166"/>
      <c r="AZY7" s="166"/>
      <c r="AZZ7" s="137"/>
      <c r="BAA7" s="137"/>
      <c r="BAC7" s="544"/>
      <c r="BAD7" s="137"/>
      <c r="BAE7" s="137"/>
      <c r="BAH7" s="289"/>
      <c r="BAI7" s="289"/>
      <c r="BAJ7" s="166"/>
      <c r="BAK7" s="166"/>
      <c r="BAL7" s="166"/>
      <c r="BAM7" s="137"/>
      <c r="BAN7" s="137"/>
      <c r="BAP7" s="544"/>
      <c r="BAQ7" s="137"/>
      <c r="BAR7" s="137"/>
      <c r="BAU7" s="289"/>
      <c r="BAV7" s="289"/>
      <c r="BAW7" s="166"/>
      <c r="BAX7" s="166"/>
      <c r="BAY7" s="166"/>
      <c r="BAZ7" s="137"/>
      <c r="BBA7" s="137"/>
      <c r="BBC7" s="544"/>
      <c r="BBD7" s="137"/>
      <c r="BBE7" s="137"/>
      <c r="BBH7" s="289"/>
      <c r="BBI7" s="289"/>
      <c r="BBJ7" s="166"/>
      <c r="BBK7" s="166"/>
      <c r="BBL7" s="166"/>
      <c r="BBM7" s="137"/>
      <c r="BBN7" s="137"/>
      <c r="BBP7" s="544"/>
      <c r="BBQ7" s="137"/>
      <c r="BBR7" s="137"/>
      <c r="BBU7" s="289"/>
      <c r="BBV7" s="289"/>
      <c r="BBW7" s="166"/>
      <c r="BBX7" s="166"/>
      <c r="BBY7" s="166"/>
      <c r="BBZ7" s="137"/>
      <c r="BCA7" s="137"/>
      <c r="BCC7" s="544"/>
      <c r="BCD7" s="137"/>
      <c r="BCE7" s="137"/>
      <c r="BCH7" s="289"/>
      <c r="BCI7" s="289"/>
      <c r="BCJ7" s="166"/>
      <c r="BCK7" s="166"/>
      <c r="BCL7" s="166"/>
      <c r="BCM7" s="137"/>
      <c r="BCN7" s="137"/>
      <c r="BCP7" s="544"/>
      <c r="BCQ7" s="137"/>
      <c r="BCR7" s="137"/>
      <c r="BCU7" s="289"/>
      <c r="BCV7" s="289"/>
      <c r="BCW7" s="166"/>
      <c r="BCX7" s="166"/>
      <c r="BCY7" s="166"/>
      <c r="BCZ7" s="137"/>
      <c r="BDA7" s="137"/>
      <c r="BDC7" s="544"/>
      <c r="BDD7" s="137"/>
      <c r="BDE7" s="137"/>
      <c r="BDH7" s="289"/>
      <c r="BDI7" s="289"/>
      <c r="BDJ7" s="166"/>
      <c r="BDK7" s="166"/>
      <c r="BDL7" s="166"/>
      <c r="BDM7" s="137"/>
      <c r="BDN7" s="137"/>
      <c r="BDP7" s="544"/>
      <c r="BDQ7" s="137"/>
      <c r="BDR7" s="137"/>
      <c r="BDU7" s="289"/>
      <c r="BDV7" s="289"/>
      <c r="BDW7" s="166"/>
      <c r="BDX7" s="166"/>
      <c r="BDY7" s="166"/>
      <c r="BDZ7" s="137"/>
      <c r="BEA7" s="137"/>
      <c r="BEC7" s="544"/>
      <c r="BED7" s="137"/>
      <c r="BEE7" s="137"/>
      <c r="BEH7" s="289"/>
      <c r="BEI7" s="289"/>
      <c r="BEJ7" s="166"/>
      <c r="BEK7" s="166"/>
      <c r="BEL7" s="166"/>
      <c r="BEM7" s="137"/>
      <c r="BEN7" s="137"/>
      <c r="BEP7" s="544"/>
      <c r="BEQ7" s="137"/>
      <c r="BER7" s="137"/>
      <c r="BEU7" s="289"/>
      <c r="BEV7" s="289"/>
      <c r="BEW7" s="166"/>
      <c r="BEX7" s="166"/>
      <c r="BEY7" s="166"/>
      <c r="BEZ7" s="137"/>
      <c r="BFA7" s="137"/>
      <c r="BFC7" s="544"/>
      <c r="BFD7" s="137"/>
      <c r="BFE7" s="137"/>
      <c r="BFH7" s="289"/>
      <c r="BFI7" s="289"/>
      <c r="BFJ7" s="166"/>
      <c r="BFK7" s="166"/>
      <c r="BFL7" s="166"/>
      <c r="BFM7" s="137"/>
      <c r="BFN7" s="137"/>
      <c r="BFP7" s="544"/>
      <c r="BFQ7" s="137"/>
      <c r="BFR7" s="137"/>
      <c r="BFU7" s="289"/>
      <c r="BFV7" s="289"/>
      <c r="BFW7" s="166"/>
      <c r="BFX7" s="166"/>
      <c r="BFY7" s="166"/>
      <c r="BFZ7" s="137"/>
      <c r="BGA7" s="137"/>
      <c r="BGC7" s="544"/>
      <c r="BGD7" s="137"/>
      <c r="BGE7" s="137"/>
      <c r="BGH7" s="289"/>
      <c r="BGI7" s="289"/>
      <c r="BGJ7" s="166"/>
      <c r="BGK7" s="166"/>
      <c r="BGL7" s="166"/>
      <c r="BGM7" s="137"/>
      <c r="BGN7" s="137"/>
      <c r="BGP7" s="544"/>
      <c r="BGQ7" s="137"/>
      <c r="BGR7" s="137"/>
      <c r="BGU7" s="289"/>
      <c r="BGV7" s="289"/>
      <c r="BGW7" s="166"/>
      <c r="BGX7" s="166"/>
      <c r="BGY7" s="166"/>
      <c r="BGZ7" s="137"/>
      <c r="BHA7" s="137"/>
      <c r="BHC7" s="544"/>
      <c r="BHD7" s="137"/>
      <c r="BHE7" s="137"/>
      <c r="BHH7" s="289"/>
      <c r="BHI7" s="289"/>
      <c r="BHJ7" s="166"/>
      <c r="BHK7" s="166"/>
      <c r="BHL7" s="166"/>
      <c r="BHM7" s="137"/>
      <c r="BHN7" s="137"/>
      <c r="BHP7" s="544"/>
      <c r="BHQ7" s="137"/>
      <c r="BHR7" s="137"/>
      <c r="BHU7" s="289"/>
      <c r="BHV7" s="289"/>
      <c r="BHW7" s="166"/>
      <c r="BHX7" s="166"/>
      <c r="BHY7" s="166"/>
      <c r="BHZ7" s="137"/>
      <c r="BIA7" s="137"/>
      <c r="BIC7" s="544"/>
      <c r="BID7" s="137"/>
      <c r="BIE7" s="137"/>
      <c r="BIH7" s="289"/>
      <c r="BII7" s="289"/>
      <c r="BIJ7" s="166"/>
      <c r="BIK7" s="166"/>
      <c r="BIL7" s="166"/>
      <c r="BIM7" s="137"/>
      <c r="BIN7" s="137"/>
      <c r="BIP7" s="544"/>
      <c r="BIQ7" s="137"/>
      <c r="BIR7" s="137"/>
      <c r="BIU7" s="289"/>
      <c r="BIV7" s="289"/>
      <c r="BIW7" s="166"/>
      <c r="BIX7" s="166"/>
      <c r="BIY7" s="166"/>
      <c r="BIZ7" s="137"/>
      <c r="BJA7" s="137"/>
      <c r="BJC7" s="544"/>
      <c r="BJD7" s="137"/>
      <c r="BJE7" s="137"/>
      <c r="BJH7" s="289"/>
      <c r="BJI7" s="289"/>
      <c r="BJJ7" s="166"/>
      <c r="BJK7" s="166"/>
      <c r="BJL7" s="166"/>
      <c r="BJM7" s="137"/>
      <c r="BJN7" s="137"/>
      <c r="BJP7" s="544"/>
      <c r="BJQ7" s="137"/>
      <c r="BJR7" s="137"/>
      <c r="BJU7" s="289"/>
      <c r="BJV7" s="289"/>
      <c r="BJW7" s="166"/>
      <c r="BJX7" s="166"/>
      <c r="BJY7" s="166"/>
      <c r="BJZ7" s="137"/>
      <c r="BKA7" s="137"/>
      <c r="BKC7" s="544"/>
      <c r="BKD7" s="137"/>
      <c r="BKE7" s="137"/>
      <c r="BKH7" s="289"/>
      <c r="BKI7" s="289"/>
      <c r="BKJ7" s="166"/>
      <c r="BKK7" s="166"/>
      <c r="BKL7" s="166"/>
      <c r="BKM7" s="137"/>
      <c r="BKN7" s="137"/>
      <c r="BKP7" s="544"/>
      <c r="BKQ7" s="137"/>
      <c r="BKR7" s="137"/>
      <c r="BKU7" s="289"/>
      <c r="BKV7" s="289"/>
      <c r="BKW7" s="166"/>
      <c r="BKX7" s="166"/>
      <c r="BKY7" s="166"/>
      <c r="BKZ7" s="137"/>
      <c r="BLA7" s="137"/>
      <c r="BLC7" s="544"/>
      <c r="BLD7" s="137"/>
      <c r="BLE7" s="137"/>
      <c r="BLH7" s="289"/>
      <c r="BLI7" s="289"/>
      <c r="BLJ7" s="166"/>
      <c r="BLK7" s="166"/>
      <c r="BLL7" s="166"/>
      <c r="BLM7" s="137"/>
      <c r="BLN7" s="137"/>
      <c r="BLP7" s="544"/>
      <c r="BLQ7" s="137"/>
      <c r="BLR7" s="137"/>
      <c r="BLU7" s="289"/>
      <c r="BLV7" s="289"/>
      <c r="BLW7" s="166"/>
      <c r="BLX7" s="166"/>
      <c r="BLY7" s="166"/>
      <c r="BLZ7" s="137"/>
      <c r="BMA7" s="137"/>
      <c r="BMC7" s="544"/>
      <c r="BMD7" s="137"/>
      <c r="BME7" s="137"/>
      <c r="BMH7" s="289"/>
      <c r="BMI7" s="289"/>
      <c r="BMJ7" s="166"/>
      <c r="BMK7" s="166"/>
      <c r="BML7" s="166"/>
      <c r="BMM7" s="137"/>
      <c r="BMN7" s="137"/>
      <c r="BMP7" s="544"/>
      <c r="BMQ7" s="137"/>
      <c r="BMR7" s="137"/>
      <c r="BMU7" s="289"/>
      <c r="BMV7" s="289"/>
      <c r="BMW7" s="166"/>
      <c r="BMX7" s="166"/>
      <c r="BMY7" s="166"/>
      <c r="BMZ7" s="137"/>
      <c r="BNA7" s="137"/>
      <c r="BNC7" s="544"/>
      <c r="BND7" s="137"/>
      <c r="BNE7" s="137"/>
      <c r="BNH7" s="289"/>
      <c r="BNI7" s="289"/>
      <c r="BNJ7" s="166"/>
      <c r="BNK7" s="166"/>
      <c r="BNL7" s="166"/>
      <c r="BNM7" s="137"/>
      <c r="BNN7" s="137"/>
      <c r="BNP7" s="544"/>
      <c r="BNQ7" s="137"/>
      <c r="BNR7" s="137"/>
      <c r="BNU7" s="289"/>
      <c r="BNV7" s="289"/>
      <c r="BNW7" s="166"/>
      <c r="BNX7" s="166"/>
      <c r="BNY7" s="166"/>
      <c r="BNZ7" s="137"/>
      <c r="BOA7" s="137"/>
      <c r="BOC7" s="544"/>
      <c r="BOD7" s="137"/>
      <c r="BOE7" s="137"/>
      <c r="BOH7" s="289"/>
      <c r="BOI7" s="289"/>
      <c r="BOJ7" s="166"/>
      <c r="BOK7" s="166"/>
      <c r="BOL7" s="166"/>
      <c r="BOM7" s="137"/>
      <c r="BON7" s="137"/>
      <c r="BOP7" s="544"/>
      <c r="BOQ7" s="137"/>
      <c r="BOR7" s="137"/>
      <c r="BOU7" s="289"/>
      <c r="BOV7" s="289"/>
      <c r="BOW7" s="166"/>
      <c r="BOX7" s="166"/>
      <c r="BOY7" s="166"/>
      <c r="BOZ7" s="137"/>
      <c r="BPA7" s="137"/>
      <c r="BPC7" s="544"/>
      <c r="BPD7" s="137"/>
      <c r="BPE7" s="137"/>
      <c r="BPH7" s="289"/>
      <c r="BPI7" s="289"/>
      <c r="BPJ7" s="166"/>
      <c r="BPK7" s="166"/>
      <c r="BPL7" s="166"/>
      <c r="BPM7" s="137"/>
      <c r="BPN7" s="137"/>
      <c r="BPP7" s="544"/>
      <c r="BPQ7" s="137"/>
      <c r="BPR7" s="137"/>
      <c r="BPU7" s="289"/>
      <c r="BPV7" s="289"/>
      <c r="BPW7" s="166"/>
      <c r="BPX7" s="166"/>
      <c r="BPY7" s="166"/>
      <c r="BPZ7" s="137"/>
      <c r="BQA7" s="137"/>
      <c r="BQC7" s="544"/>
      <c r="BQD7" s="137"/>
      <c r="BQE7" s="137"/>
      <c r="BQH7" s="289"/>
      <c r="BQI7" s="289"/>
      <c r="BQJ7" s="166"/>
      <c r="BQK7" s="166"/>
      <c r="BQL7" s="166"/>
      <c r="BQM7" s="137"/>
      <c r="BQN7" s="137"/>
      <c r="BQP7" s="544"/>
      <c r="BQQ7" s="137"/>
      <c r="BQR7" s="137"/>
      <c r="BQU7" s="289"/>
      <c r="BQV7" s="289"/>
      <c r="BQW7" s="166"/>
      <c r="BQX7" s="166"/>
      <c r="BQY7" s="166"/>
      <c r="BQZ7" s="137"/>
      <c r="BRA7" s="137"/>
      <c r="BRC7" s="544"/>
      <c r="BRD7" s="137"/>
      <c r="BRE7" s="137"/>
      <c r="BRH7" s="289"/>
      <c r="BRI7" s="289"/>
      <c r="BRJ7" s="166"/>
      <c r="BRK7" s="166"/>
      <c r="BRL7" s="166"/>
      <c r="BRM7" s="137"/>
      <c r="BRN7" s="137"/>
      <c r="BRP7" s="544"/>
      <c r="BRQ7" s="137"/>
      <c r="BRR7" s="137"/>
      <c r="BRU7" s="289"/>
      <c r="BRV7" s="289"/>
      <c r="BRW7" s="166"/>
      <c r="BRX7" s="166"/>
      <c r="BRY7" s="166"/>
      <c r="BRZ7" s="137"/>
      <c r="BSA7" s="137"/>
      <c r="BSC7" s="544"/>
      <c r="BSD7" s="137"/>
      <c r="BSE7" s="137"/>
      <c r="BSH7" s="289"/>
      <c r="BSI7" s="289"/>
      <c r="BSJ7" s="166"/>
      <c r="BSK7" s="166"/>
      <c r="BSL7" s="166"/>
      <c r="BSM7" s="137"/>
      <c r="BSN7" s="137"/>
      <c r="BSP7" s="544"/>
      <c r="BSQ7" s="137"/>
      <c r="BSR7" s="137"/>
      <c r="BSU7" s="289"/>
      <c r="BSV7" s="289"/>
      <c r="BSW7" s="166"/>
      <c r="BSX7" s="166"/>
      <c r="BSY7" s="166"/>
      <c r="BSZ7" s="137"/>
      <c r="BTA7" s="137"/>
      <c r="BTC7" s="544"/>
      <c r="BTD7" s="137"/>
      <c r="BTE7" s="137"/>
      <c r="BTH7" s="289"/>
      <c r="BTI7" s="289"/>
      <c r="BTJ7" s="166"/>
      <c r="BTK7" s="166"/>
      <c r="BTL7" s="166"/>
      <c r="BTM7" s="137"/>
      <c r="BTN7" s="137"/>
      <c r="BTP7" s="544"/>
      <c r="BTQ7" s="137"/>
      <c r="BTR7" s="137"/>
      <c r="BTU7" s="289"/>
      <c r="BTV7" s="289"/>
      <c r="BTW7" s="166"/>
      <c r="BTX7" s="166"/>
      <c r="BTY7" s="166"/>
      <c r="BTZ7" s="137"/>
      <c r="BUA7" s="137"/>
      <c r="BUC7" s="544"/>
      <c r="BUD7" s="137"/>
      <c r="BUE7" s="137"/>
      <c r="BUH7" s="289"/>
      <c r="BUI7" s="289"/>
      <c r="BUJ7" s="166"/>
      <c r="BUK7" s="166"/>
      <c r="BUL7" s="166"/>
      <c r="BUM7" s="137"/>
      <c r="BUN7" s="137"/>
      <c r="BUP7" s="544"/>
      <c r="BUQ7" s="137"/>
      <c r="BUR7" s="137"/>
      <c r="BUU7" s="289"/>
      <c r="BUV7" s="289"/>
      <c r="BUW7" s="166"/>
      <c r="BUX7" s="166"/>
      <c r="BUY7" s="166"/>
      <c r="BUZ7" s="137"/>
      <c r="BVA7" s="137"/>
      <c r="BVC7" s="544"/>
      <c r="BVD7" s="137"/>
      <c r="BVE7" s="137"/>
      <c r="BVH7" s="289"/>
      <c r="BVI7" s="289"/>
      <c r="BVJ7" s="166"/>
      <c r="BVK7" s="166"/>
      <c r="BVL7" s="166"/>
      <c r="BVM7" s="137"/>
      <c r="BVN7" s="137"/>
      <c r="BVP7" s="544"/>
      <c r="BVQ7" s="137"/>
      <c r="BVR7" s="137"/>
      <c r="BVU7" s="289"/>
      <c r="BVV7" s="289"/>
      <c r="BVW7" s="166"/>
      <c r="BVX7" s="166"/>
      <c r="BVY7" s="166"/>
      <c r="BVZ7" s="137"/>
      <c r="BWA7" s="137"/>
      <c r="BWC7" s="544"/>
      <c r="BWD7" s="137"/>
      <c r="BWE7" s="137"/>
      <c r="BWH7" s="289"/>
      <c r="BWI7" s="289"/>
      <c r="BWJ7" s="166"/>
      <c r="BWK7" s="166"/>
      <c r="BWL7" s="166"/>
      <c r="BWM7" s="137"/>
      <c r="BWN7" s="137"/>
      <c r="BWP7" s="544"/>
      <c r="BWQ7" s="137"/>
      <c r="BWR7" s="137"/>
      <c r="BWU7" s="289"/>
      <c r="BWV7" s="289"/>
      <c r="BWW7" s="166"/>
      <c r="BWX7" s="166"/>
      <c r="BWY7" s="166"/>
      <c r="BWZ7" s="137"/>
      <c r="BXA7" s="137"/>
      <c r="BXC7" s="544"/>
      <c r="BXD7" s="137"/>
      <c r="BXE7" s="137"/>
      <c r="BXH7" s="289"/>
      <c r="BXI7" s="289"/>
      <c r="BXJ7" s="166"/>
      <c r="BXK7" s="166"/>
      <c r="BXL7" s="166"/>
      <c r="BXM7" s="137"/>
      <c r="BXN7" s="137"/>
      <c r="BXP7" s="544"/>
      <c r="BXQ7" s="137"/>
      <c r="BXR7" s="137"/>
      <c r="BXU7" s="289"/>
      <c r="BXV7" s="289"/>
      <c r="BXW7" s="166"/>
      <c r="BXX7" s="166"/>
      <c r="BXY7" s="166"/>
      <c r="BXZ7" s="137"/>
      <c r="BYA7" s="137"/>
      <c r="BYC7" s="544"/>
      <c r="BYD7" s="137"/>
      <c r="BYE7" s="137"/>
      <c r="BYH7" s="289"/>
      <c r="BYI7" s="289"/>
      <c r="BYJ7" s="166"/>
      <c r="BYK7" s="166"/>
      <c r="BYL7" s="166"/>
      <c r="BYM7" s="137"/>
      <c r="BYN7" s="137"/>
      <c r="BYP7" s="544"/>
      <c r="BYQ7" s="137"/>
      <c r="BYR7" s="137"/>
      <c r="BYU7" s="289"/>
      <c r="BYV7" s="289"/>
      <c r="BYW7" s="166"/>
      <c r="BYX7" s="166"/>
      <c r="BYY7" s="166"/>
      <c r="BYZ7" s="137"/>
      <c r="BZA7" s="137"/>
      <c r="BZC7" s="544"/>
      <c r="BZD7" s="137"/>
      <c r="BZE7" s="137"/>
      <c r="BZH7" s="289"/>
      <c r="BZI7" s="289"/>
      <c r="BZJ7" s="166"/>
      <c r="BZK7" s="166"/>
      <c r="BZL7" s="166"/>
      <c r="BZM7" s="137"/>
      <c r="BZN7" s="137"/>
      <c r="BZP7" s="544"/>
      <c r="BZQ7" s="137"/>
      <c r="BZR7" s="137"/>
      <c r="BZU7" s="289"/>
      <c r="BZV7" s="289"/>
      <c r="BZW7" s="166"/>
      <c r="BZX7" s="166"/>
      <c r="BZY7" s="166"/>
      <c r="BZZ7" s="137"/>
      <c r="CAA7" s="137"/>
      <c r="CAC7" s="544"/>
      <c r="CAD7" s="137"/>
      <c r="CAE7" s="137"/>
      <c r="CAH7" s="289"/>
      <c r="CAI7" s="289"/>
      <c r="CAJ7" s="166"/>
      <c r="CAK7" s="166"/>
      <c r="CAL7" s="166"/>
      <c r="CAM7" s="137"/>
      <c r="CAN7" s="137"/>
      <c r="CAP7" s="544"/>
      <c r="CAQ7" s="137"/>
      <c r="CAR7" s="137"/>
      <c r="CAU7" s="289"/>
      <c r="CAV7" s="289"/>
      <c r="CAW7" s="166"/>
      <c r="CAX7" s="166"/>
      <c r="CAY7" s="166"/>
      <c r="CAZ7" s="137"/>
      <c r="CBA7" s="137"/>
      <c r="CBC7" s="544"/>
      <c r="CBD7" s="137"/>
      <c r="CBE7" s="137"/>
      <c r="CBH7" s="289"/>
      <c r="CBI7" s="289"/>
      <c r="CBJ7" s="166"/>
      <c r="CBK7" s="166"/>
      <c r="CBL7" s="166"/>
      <c r="CBM7" s="137"/>
      <c r="CBN7" s="137"/>
      <c r="CBP7" s="544"/>
      <c r="CBQ7" s="137"/>
      <c r="CBR7" s="137"/>
      <c r="CBU7" s="289"/>
      <c r="CBV7" s="289"/>
      <c r="CBW7" s="166"/>
      <c r="CBX7" s="166"/>
      <c r="CBY7" s="166"/>
      <c r="CBZ7" s="137"/>
      <c r="CCA7" s="137"/>
      <c r="CCC7" s="544"/>
      <c r="CCD7" s="137"/>
      <c r="CCE7" s="137"/>
      <c r="CCH7" s="289"/>
      <c r="CCI7" s="289"/>
      <c r="CCJ7" s="166"/>
      <c r="CCK7" s="166"/>
      <c r="CCL7" s="166"/>
      <c r="CCM7" s="137"/>
      <c r="CCN7" s="137"/>
      <c r="CCP7" s="544"/>
      <c r="CCQ7" s="137"/>
      <c r="CCR7" s="137"/>
      <c r="CCU7" s="289"/>
      <c r="CCV7" s="289"/>
      <c r="CCW7" s="166"/>
      <c r="CCX7" s="166"/>
      <c r="CCY7" s="166"/>
      <c r="CCZ7" s="137"/>
      <c r="CDA7" s="137"/>
      <c r="CDC7" s="544"/>
      <c r="CDD7" s="137"/>
      <c r="CDE7" s="137"/>
      <c r="CDH7" s="289"/>
      <c r="CDI7" s="289"/>
      <c r="CDJ7" s="166"/>
      <c r="CDK7" s="166"/>
      <c r="CDL7" s="166"/>
      <c r="CDM7" s="137"/>
      <c r="CDN7" s="137"/>
      <c r="CDP7" s="544"/>
      <c r="CDQ7" s="137"/>
      <c r="CDR7" s="137"/>
      <c r="CDU7" s="289"/>
      <c r="CDV7" s="289"/>
      <c r="CDW7" s="166"/>
      <c r="CDX7" s="166"/>
      <c r="CDY7" s="166"/>
      <c r="CDZ7" s="137"/>
      <c r="CEA7" s="137"/>
      <c r="CEC7" s="544"/>
      <c r="CED7" s="137"/>
      <c r="CEE7" s="137"/>
      <c r="CEH7" s="289"/>
      <c r="CEI7" s="289"/>
      <c r="CEJ7" s="166"/>
      <c r="CEK7" s="166"/>
      <c r="CEL7" s="166"/>
      <c r="CEM7" s="137"/>
      <c r="CEN7" s="137"/>
      <c r="CEP7" s="544"/>
      <c r="CEQ7" s="137"/>
      <c r="CER7" s="137"/>
      <c r="CEU7" s="289"/>
      <c r="CEV7" s="289"/>
      <c r="CEW7" s="166"/>
      <c r="CEX7" s="166"/>
      <c r="CEY7" s="166"/>
      <c r="CEZ7" s="137"/>
      <c r="CFA7" s="137"/>
      <c r="CFC7" s="544"/>
      <c r="CFD7" s="137"/>
      <c r="CFE7" s="137"/>
      <c r="CFH7" s="289"/>
      <c r="CFI7" s="289"/>
      <c r="CFJ7" s="166"/>
      <c r="CFK7" s="166"/>
      <c r="CFL7" s="166"/>
      <c r="CFM7" s="137"/>
      <c r="CFN7" s="137"/>
      <c r="CFP7" s="544"/>
      <c r="CFQ7" s="137"/>
      <c r="CFR7" s="137"/>
      <c r="CFU7" s="289"/>
      <c r="CFV7" s="289"/>
      <c r="CFW7" s="166"/>
      <c r="CFX7" s="166"/>
      <c r="CFY7" s="166"/>
      <c r="CFZ7" s="137"/>
      <c r="CGA7" s="137"/>
      <c r="CGC7" s="544"/>
      <c r="CGD7" s="137"/>
      <c r="CGE7" s="137"/>
      <c r="CGH7" s="289"/>
      <c r="CGI7" s="289"/>
      <c r="CGJ7" s="166"/>
      <c r="CGK7" s="166"/>
      <c r="CGL7" s="166"/>
      <c r="CGM7" s="137"/>
      <c r="CGN7" s="137"/>
      <c r="CGP7" s="544"/>
      <c r="CGQ7" s="137"/>
      <c r="CGR7" s="137"/>
      <c r="CGU7" s="289"/>
      <c r="CGV7" s="289"/>
      <c r="CGW7" s="166"/>
      <c r="CGX7" s="166"/>
      <c r="CGY7" s="166"/>
      <c r="CGZ7" s="137"/>
      <c r="CHA7" s="137"/>
      <c r="CHC7" s="544"/>
      <c r="CHD7" s="137"/>
      <c r="CHE7" s="137"/>
      <c r="CHH7" s="289"/>
      <c r="CHI7" s="289"/>
      <c r="CHJ7" s="166"/>
      <c r="CHK7" s="166"/>
      <c r="CHL7" s="166"/>
      <c r="CHM7" s="137"/>
      <c r="CHN7" s="137"/>
      <c r="CHP7" s="544"/>
      <c r="CHQ7" s="137"/>
      <c r="CHR7" s="137"/>
      <c r="CHU7" s="289"/>
      <c r="CHV7" s="289"/>
      <c r="CHW7" s="166"/>
      <c r="CHX7" s="166"/>
      <c r="CHY7" s="166"/>
      <c r="CHZ7" s="137"/>
      <c r="CIA7" s="137"/>
      <c r="CIC7" s="544"/>
      <c r="CID7" s="137"/>
      <c r="CIE7" s="137"/>
      <c r="CIH7" s="289"/>
      <c r="CII7" s="289"/>
      <c r="CIJ7" s="166"/>
      <c r="CIK7" s="166"/>
      <c r="CIL7" s="166"/>
      <c r="CIM7" s="137"/>
      <c r="CIN7" s="137"/>
      <c r="CIP7" s="544"/>
      <c r="CIQ7" s="137"/>
      <c r="CIR7" s="137"/>
      <c r="CIU7" s="289"/>
      <c r="CIV7" s="289"/>
      <c r="CIW7" s="166"/>
      <c r="CIX7" s="166"/>
      <c r="CIY7" s="166"/>
      <c r="CIZ7" s="137"/>
      <c r="CJA7" s="137"/>
      <c r="CJC7" s="544"/>
      <c r="CJD7" s="137"/>
      <c r="CJE7" s="137"/>
      <c r="CJH7" s="289"/>
      <c r="CJI7" s="289"/>
      <c r="CJJ7" s="166"/>
      <c r="CJK7" s="166"/>
      <c r="CJL7" s="166"/>
      <c r="CJM7" s="137"/>
      <c r="CJN7" s="137"/>
      <c r="CJP7" s="544"/>
      <c r="CJQ7" s="137"/>
      <c r="CJR7" s="137"/>
      <c r="CJU7" s="289"/>
      <c r="CJV7" s="289"/>
      <c r="CJW7" s="166"/>
      <c r="CJX7" s="166"/>
      <c r="CJY7" s="166"/>
      <c r="CJZ7" s="137"/>
      <c r="CKA7" s="137"/>
      <c r="CKC7" s="544"/>
      <c r="CKD7" s="137"/>
      <c r="CKE7" s="137"/>
      <c r="CKH7" s="289"/>
      <c r="CKI7" s="289"/>
      <c r="CKJ7" s="166"/>
      <c r="CKK7" s="166"/>
      <c r="CKL7" s="166"/>
      <c r="CKM7" s="137"/>
      <c r="CKN7" s="137"/>
      <c r="CKP7" s="544"/>
      <c r="CKQ7" s="137"/>
      <c r="CKR7" s="137"/>
      <c r="CKU7" s="289"/>
      <c r="CKV7" s="289"/>
      <c r="CKW7" s="166"/>
      <c r="CKX7" s="166"/>
      <c r="CKY7" s="166"/>
      <c r="CKZ7" s="137"/>
      <c r="CLA7" s="137"/>
      <c r="CLC7" s="544"/>
      <c r="CLD7" s="137"/>
      <c r="CLE7" s="137"/>
      <c r="CLH7" s="289"/>
      <c r="CLI7" s="289"/>
      <c r="CLJ7" s="166"/>
      <c r="CLK7" s="166"/>
      <c r="CLL7" s="166"/>
      <c r="CLM7" s="137"/>
      <c r="CLN7" s="137"/>
      <c r="CLP7" s="544"/>
      <c r="CLQ7" s="137"/>
      <c r="CLR7" s="137"/>
      <c r="CLU7" s="289"/>
      <c r="CLV7" s="289"/>
      <c r="CLW7" s="166"/>
      <c r="CLX7" s="166"/>
      <c r="CLY7" s="166"/>
      <c r="CLZ7" s="137"/>
      <c r="CMA7" s="137"/>
      <c r="CMC7" s="544"/>
      <c r="CMD7" s="137"/>
      <c r="CME7" s="137"/>
      <c r="CMH7" s="289"/>
      <c r="CMI7" s="289"/>
      <c r="CMJ7" s="166"/>
      <c r="CMK7" s="166"/>
      <c r="CML7" s="166"/>
      <c r="CMM7" s="137"/>
      <c r="CMN7" s="137"/>
      <c r="CMP7" s="544"/>
      <c r="CMQ7" s="137"/>
      <c r="CMR7" s="137"/>
      <c r="CMU7" s="289"/>
      <c r="CMV7" s="289"/>
      <c r="CMW7" s="166"/>
      <c r="CMX7" s="166"/>
      <c r="CMY7" s="166"/>
      <c r="CMZ7" s="137"/>
      <c r="CNA7" s="137"/>
      <c r="CNC7" s="544"/>
      <c r="CND7" s="137"/>
      <c r="CNE7" s="137"/>
      <c r="CNH7" s="289"/>
      <c r="CNI7" s="289"/>
      <c r="CNJ7" s="166"/>
      <c r="CNK7" s="166"/>
      <c r="CNL7" s="166"/>
      <c r="CNM7" s="137"/>
      <c r="CNN7" s="137"/>
      <c r="CNP7" s="544"/>
      <c r="CNQ7" s="137"/>
      <c r="CNR7" s="137"/>
      <c r="CNU7" s="289"/>
      <c r="CNV7" s="289"/>
      <c r="CNW7" s="166"/>
      <c r="CNX7" s="166"/>
      <c r="CNY7" s="166"/>
      <c r="CNZ7" s="137"/>
      <c r="COA7" s="137"/>
      <c r="COC7" s="544"/>
      <c r="COD7" s="137"/>
      <c r="COE7" s="137"/>
      <c r="COH7" s="289"/>
      <c r="COI7" s="289"/>
      <c r="COJ7" s="166"/>
      <c r="COK7" s="166"/>
      <c r="COL7" s="166"/>
      <c r="COM7" s="137"/>
      <c r="CON7" s="137"/>
      <c r="COP7" s="544"/>
      <c r="COQ7" s="137"/>
      <c r="COR7" s="137"/>
      <c r="COU7" s="289"/>
      <c r="COV7" s="289"/>
      <c r="COW7" s="166"/>
      <c r="COX7" s="166"/>
      <c r="COY7" s="166"/>
      <c r="COZ7" s="137"/>
      <c r="CPA7" s="137"/>
      <c r="CPC7" s="544"/>
      <c r="CPD7" s="137"/>
      <c r="CPE7" s="137"/>
      <c r="CPH7" s="289"/>
      <c r="CPI7" s="289"/>
      <c r="CPJ7" s="166"/>
      <c r="CPK7" s="166"/>
      <c r="CPL7" s="166"/>
      <c r="CPM7" s="137"/>
      <c r="CPN7" s="137"/>
      <c r="CPP7" s="544"/>
      <c r="CPQ7" s="137"/>
      <c r="CPR7" s="137"/>
      <c r="CPU7" s="289"/>
      <c r="CPV7" s="289"/>
      <c r="CPW7" s="166"/>
      <c r="CPX7" s="166"/>
      <c r="CPY7" s="166"/>
      <c r="CPZ7" s="137"/>
      <c r="CQA7" s="137"/>
      <c r="CQC7" s="544"/>
      <c r="CQD7" s="137"/>
      <c r="CQE7" s="137"/>
      <c r="CQH7" s="289"/>
      <c r="CQI7" s="289"/>
      <c r="CQJ7" s="166"/>
      <c r="CQK7" s="166"/>
      <c r="CQL7" s="166"/>
      <c r="CQM7" s="137"/>
      <c r="CQN7" s="137"/>
      <c r="CQP7" s="544"/>
      <c r="CQQ7" s="137"/>
      <c r="CQR7" s="137"/>
      <c r="CQU7" s="289"/>
      <c r="CQV7" s="289"/>
      <c r="CQW7" s="166"/>
      <c r="CQX7" s="166"/>
      <c r="CQY7" s="166"/>
      <c r="CQZ7" s="137"/>
      <c r="CRA7" s="137"/>
      <c r="CRC7" s="544"/>
      <c r="CRD7" s="137"/>
      <c r="CRE7" s="137"/>
      <c r="CRH7" s="289"/>
      <c r="CRI7" s="289"/>
      <c r="CRJ7" s="166"/>
      <c r="CRK7" s="166"/>
      <c r="CRL7" s="166"/>
      <c r="CRM7" s="137"/>
      <c r="CRN7" s="137"/>
      <c r="CRP7" s="544"/>
      <c r="CRQ7" s="137"/>
      <c r="CRR7" s="137"/>
      <c r="CRU7" s="289"/>
      <c r="CRV7" s="289"/>
      <c r="CRW7" s="166"/>
      <c r="CRX7" s="166"/>
      <c r="CRY7" s="166"/>
      <c r="CRZ7" s="137"/>
      <c r="CSA7" s="137"/>
      <c r="CSC7" s="544"/>
      <c r="CSD7" s="137"/>
      <c r="CSE7" s="137"/>
      <c r="CSH7" s="289"/>
      <c r="CSI7" s="289"/>
      <c r="CSJ7" s="166"/>
      <c r="CSK7" s="166"/>
      <c r="CSL7" s="166"/>
      <c r="CSM7" s="137"/>
      <c r="CSN7" s="137"/>
      <c r="CSP7" s="544"/>
      <c r="CSQ7" s="137"/>
      <c r="CSR7" s="137"/>
      <c r="CSU7" s="289"/>
      <c r="CSV7" s="289"/>
      <c r="CSW7" s="166"/>
      <c r="CSX7" s="166"/>
      <c r="CSY7" s="166"/>
      <c r="CSZ7" s="137"/>
      <c r="CTA7" s="137"/>
      <c r="CTC7" s="544"/>
      <c r="CTD7" s="137"/>
      <c r="CTE7" s="137"/>
      <c r="CTH7" s="289"/>
      <c r="CTI7" s="289"/>
      <c r="CTJ7" s="166"/>
      <c r="CTK7" s="166"/>
      <c r="CTL7" s="166"/>
      <c r="CTM7" s="137"/>
      <c r="CTN7" s="137"/>
      <c r="CTP7" s="544"/>
      <c r="CTQ7" s="137"/>
      <c r="CTR7" s="137"/>
      <c r="CTU7" s="289"/>
      <c r="CTV7" s="289"/>
      <c r="CTW7" s="166"/>
      <c r="CTX7" s="166"/>
      <c r="CTY7" s="166"/>
      <c r="CTZ7" s="137"/>
      <c r="CUA7" s="137"/>
      <c r="CUC7" s="544"/>
      <c r="CUD7" s="137"/>
      <c r="CUE7" s="137"/>
      <c r="CUH7" s="289"/>
      <c r="CUI7" s="289"/>
      <c r="CUJ7" s="166"/>
      <c r="CUK7" s="166"/>
      <c r="CUL7" s="166"/>
      <c r="CUM7" s="137"/>
      <c r="CUN7" s="137"/>
      <c r="CUP7" s="544"/>
      <c r="CUQ7" s="137"/>
      <c r="CUR7" s="137"/>
      <c r="CUU7" s="289"/>
      <c r="CUV7" s="289"/>
      <c r="CUW7" s="166"/>
      <c r="CUX7" s="166"/>
      <c r="CUY7" s="166"/>
      <c r="CUZ7" s="137"/>
      <c r="CVA7" s="137"/>
      <c r="CVC7" s="544"/>
      <c r="CVD7" s="137"/>
      <c r="CVE7" s="137"/>
      <c r="CVH7" s="289"/>
      <c r="CVI7" s="289"/>
      <c r="CVJ7" s="166"/>
      <c r="CVK7" s="166"/>
      <c r="CVL7" s="166"/>
      <c r="CVM7" s="137"/>
      <c r="CVN7" s="137"/>
      <c r="CVP7" s="544"/>
      <c r="CVQ7" s="137"/>
      <c r="CVR7" s="137"/>
      <c r="CVU7" s="289"/>
      <c r="CVV7" s="289"/>
      <c r="CVW7" s="166"/>
      <c r="CVX7" s="166"/>
      <c r="CVY7" s="166"/>
      <c r="CVZ7" s="137"/>
      <c r="CWA7" s="137"/>
      <c r="CWC7" s="544"/>
      <c r="CWD7" s="137"/>
      <c r="CWE7" s="137"/>
      <c r="CWH7" s="289"/>
      <c r="CWI7" s="289"/>
      <c r="CWJ7" s="166"/>
      <c r="CWK7" s="166"/>
      <c r="CWL7" s="166"/>
      <c r="CWM7" s="137"/>
      <c r="CWN7" s="137"/>
      <c r="CWP7" s="544"/>
      <c r="CWQ7" s="137"/>
      <c r="CWR7" s="137"/>
      <c r="CWU7" s="289"/>
      <c r="CWV7" s="289"/>
      <c r="CWW7" s="166"/>
      <c r="CWX7" s="166"/>
      <c r="CWY7" s="166"/>
      <c r="CWZ7" s="137"/>
      <c r="CXA7" s="137"/>
      <c r="CXC7" s="544"/>
      <c r="CXD7" s="137"/>
      <c r="CXE7" s="137"/>
      <c r="CXH7" s="289"/>
      <c r="CXI7" s="289"/>
      <c r="CXJ7" s="166"/>
      <c r="CXK7" s="166"/>
      <c r="CXL7" s="166"/>
      <c r="CXM7" s="137"/>
      <c r="CXN7" s="137"/>
      <c r="CXP7" s="544"/>
      <c r="CXQ7" s="137"/>
      <c r="CXR7" s="137"/>
      <c r="CXU7" s="289"/>
      <c r="CXV7" s="289"/>
      <c r="CXW7" s="166"/>
      <c r="CXX7" s="166"/>
      <c r="CXY7" s="166"/>
      <c r="CXZ7" s="137"/>
      <c r="CYA7" s="137"/>
      <c r="CYC7" s="544"/>
      <c r="CYD7" s="137"/>
      <c r="CYE7" s="137"/>
      <c r="CYH7" s="289"/>
      <c r="CYI7" s="289"/>
      <c r="CYJ7" s="166"/>
      <c r="CYK7" s="166"/>
      <c r="CYL7" s="166"/>
      <c r="CYM7" s="137"/>
      <c r="CYN7" s="137"/>
      <c r="CYP7" s="544"/>
      <c r="CYQ7" s="137"/>
      <c r="CYR7" s="137"/>
      <c r="CYU7" s="289"/>
      <c r="CYV7" s="289"/>
      <c r="CYW7" s="166"/>
      <c r="CYX7" s="166"/>
      <c r="CYY7" s="166"/>
      <c r="CYZ7" s="137"/>
      <c r="CZA7" s="137"/>
      <c r="CZC7" s="544"/>
      <c r="CZD7" s="137"/>
      <c r="CZE7" s="137"/>
      <c r="CZH7" s="289"/>
      <c r="CZI7" s="289"/>
      <c r="CZJ7" s="166"/>
      <c r="CZK7" s="166"/>
      <c r="CZL7" s="166"/>
      <c r="CZM7" s="137"/>
      <c r="CZN7" s="137"/>
      <c r="CZP7" s="544"/>
      <c r="CZQ7" s="137"/>
      <c r="CZR7" s="137"/>
      <c r="CZU7" s="289"/>
      <c r="CZV7" s="289"/>
      <c r="CZW7" s="166"/>
      <c r="CZX7" s="166"/>
      <c r="CZY7" s="166"/>
      <c r="CZZ7" s="137"/>
      <c r="DAA7" s="137"/>
      <c r="DAC7" s="544"/>
      <c r="DAD7" s="137"/>
      <c r="DAE7" s="137"/>
      <c r="DAH7" s="289"/>
      <c r="DAI7" s="289"/>
      <c r="DAJ7" s="166"/>
      <c r="DAK7" s="166"/>
      <c r="DAL7" s="166"/>
      <c r="DAM7" s="137"/>
      <c r="DAN7" s="137"/>
      <c r="DAP7" s="544"/>
      <c r="DAQ7" s="137"/>
      <c r="DAR7" s="137"/>
      <c r="DAU7" s="289"/>
      <c r="DAV7" s="289"/>
      <c r="DAW7" s="166"/>
      <c r="DAX7" s="166"/>
      <c r="DAY7" s="166"/>
      <c r="DAZ7" s="137"/>
      <c r="DBA7" s="137"/>
      <c r="DBC7" s="544"/>
      <c r="DBD7" s="137"/>
      <c r="DBE7" s="137"/>
      <c r="DBH7" s="289"/>
      <c r="DBI7" s="289"/>
      <c r="DBJ7" s="166"/>
      <c r="DBK7" s="166"/>
      <c r="DBL7" s="166"/>
      <c r="DBM7" s="137"/>
      <c r="DBN7" s="137"/>
      <c r="DBP7" s="544"/>
      <c r="DBQ7" s="137"/>
      <c r="DBR7" s="137"/>
      <c r="DBU7" s="289"/>
      <c r="DBV7" s="289"/>
      <c r="DBW7" s="166"/>
      <c r="DBX7" s="166"/>
      <c r="DBY7" s="166"/>
      <c r="DBZ7" s="137"/>
      <c r="DCA7" s="137"/>
      <c r="DCC7" s="544"/>
      <c r="DCD7" s="137"/>
      <c r="DCE7" s="137"/>
      <c r="DCH7" s="289"/>
      <c r="DCI7" s="289"/>
      <c r="DCJ7" s="166"/>
      <c r="DCK7" s="166"/>
      <c r="DCL7" s="166"/>
      <c r="DCM7" s="137"/>
      <c r="DCN7" s="137"/>
      <c r="DCP7" s="544"/>
      <c r="DCQ7" s="137"/>
      <c r="DCR7" s="137"/>
      <c r="DCU7" s="289"/>
      <c r="DCV7" s="289"/>
      <c r="DCW7" s="166"/>
      <c r="DCX7" s="166"/>
      <c r="DCY7" s="166"/>
      <c r="DCZ7" s="137"/>
      <c r="DDA7" s="137"/>
      <c r="DDC7" s="544"/>
      <c r="DDD7" s="137"/>
      <c r="DDE7" s="137"/>
      <c r="DDH7" s="289"/>
      <c r="DDI7" s="289"/>
      <c r="DDJ7" s="166"/>
      <c r="DDK7" s="166"/>
      <c r="DDL7" s="166"/>
      <c r="DDM7" s="137"/>
      <c r="DDN7" s="137"/>
      <c r="DDP7" s="544"/>
      <c r="DDQ7" s="137"/>
      <c r="DDR7" s="137"/>
      <c r="DDU7" s="289"/>
      <c r="DDV7" s="289"/>
      <c r="DDW7" s="166"/>
      <c r="DDX7" s="166"/>
      <c r="DDY7" s="166"/>
      <c r="DDZ7" s="137"/>
      <c r="DEA7" s="137"/>
      <c r="DEC7" s="544"/>
      <c r="DED7" s="137"/>
      <c r="DEE7" s="137"/>
      <c r="DEH7" s="289"/>
      <c r="DEI7" s="289"/>
      <c r="DEJ7" s="166"/>
      <c r="DEK7" s="166"/>
      <c r="DEL7" s="166"/>
      <c r="DEM7" s="137"/>
      <c r="DEN7" s="137"/>
      <c r="DEP7" s="544"/>
      <c r="DEQ7" s="137"/>
      <c r="DER7" s="137"/>
      <c r="DEU7" s="289"/>
      <c r="DEV7" s="289"/>
      <c r="DEW7" s="166"/>
      <c r="DEX7" s="166"/>
      <c r="DEY7" s="166"/>
      <c r="DEZ7" s="137"/>
      <c r="DFA7" s="137"/>
      <c r="DFC7" s="544"/>
      <c r="DFD7" s="137"/>
      <c r="DFE7" s="137"/>
      <c r="DFH7" s="289"/>
      <c r="DFI7" s="289"/>
      <c r="DFJ7" s="166"/>
      <c r="DFK7" s="166"/>
      <c r="DFL7" s="166"/>
      <c r="DFM7" s="137"/>
      <c r="DFN7" s="137"/>
      <c r="DFP7" s="544"/>
      <c r="DFQ7" s="137"/>
      <c r="DFR7" s="137"/>
      <c r="DFU7" s="289"/>
      <c r="DFV7" s="289"/>
      <c r="DFW7" s="166"/>
      <c r="DFX7" s="166"/>
      <c r="DFY7" s="166"/>
      <c r="DFZ7" s="137"/>
      <c r="DGA7" s="137"/>
      <c r="DGC7" s="544"/>
      <c r="DGD7" s="137"/>
      <c r="DGE7" s="137"/>
      <c r="DGH7" s="289"/>
      <c r="DGI7" s="289"/>
      <c r="DGJ7" s="166"/>
      <c r="DGK7" s="166"/>
      <c r="DGL7" s="166"/>
      <c r="DGM7" s="137"/>
      <c r="DGN7" s="137"/>
      <c r="DGP7" s="544"/>
      <c r="DGQ7" s="137"/>
      <c r="DGR7" s="137"/>
      <c r="DGU7" s="289"/>
      <c r="DGV7" s="289"/>
      <c r="DGW7" s="166"/>
      <c r="DGX7" s="166"/>
      <c r="DGY7" s="166"/>
      <c r="DGZ7" s="137"/>
      <c r="DHA7" s="137"/>
      <c r="DHC7" s="544"/>
      <c r="DHD7" s="137"/>
      <c r="DHE7" s="137"/>
      <c r="DHH7" s="289"/>
      <c r="DHI7" s="289"/>
      <c r="DHJ7" s="166"/>
      <c r="DHK7" s="166"/>
      <c r="DHL7" s="166"/>
      <c r="DHM7" s="137"/>
      <c r="DHN7" s="137"/>
      <c r="DHP7" s="544"/>
      <c r="DHQ7" s="137"/>
      <c r="DHR7" s="137"/>
      <c r="DHU7" s="289"/>
      <c r="DHV7" s="289"/>
      <c r="DHW7" s="166"/>
      <c r="DHX7" s="166"/>
      <c r="DHY7" s="166"/>
      <c r="DHZ7" s="137"/>
      <c r="DIA7" s="137"/>
      <c r="DIC7" s="544"/>
      <c r="DID7" s="137"/>
      <c r="DIE7" s="137"/>
      <c r="DIH7" s="289"/>
      <c r="DII7" s="289"/>
      <c r="DIJ7" s="166"/>
      <c r="DIK7" s="166"/>
      <c r="DIL7" s="166"/>
      <c r="DIM7" s="137"/>
      <c r="DIN7" s="137"/>
      <c r="DIP7" s="544"/>
      <c r="DIQ7" s="137"/>
      <c r="DIR7" s="137"/>
      <c r="DIU7" s="289"/>
      <c r="DIV7" s="289"/>
      <c r="DIW7" s="166"/>
      <c r="DIX7" s="166"/>
      <c r="DIY7" s="166"/>
      <c r="DIZ7" s="137"/>
      <c r="DJA7" s="137"/>
      <c r="DJC7" s="544"/>
      <c r="DJD7" s="137"/>
      <c r="DJE7" s="137"/>
      <c r="DJH7" s="289"/>
      <c r="DJI7" s="289"/>
      <c r="DJJ7" s="166"/>
      <c r="DJK7" s="166"/>
      <c r="DJL7" s="166"/>
      <c r="DJM7" s="137"/>
      <c r="DJN7" s="137"/>
      <c r="DJP7" s="544"/>
      <c r="DJQ7" s="137"/>
      <c r="DJR7" s="137"/>
      <c r="DJU7" s="289"/>
      <c r="DJV7" s="289"/>
      <c r="DJW7" s="166"/>
      <c r="DJX7" s="166"/>
      <c r="DJY7" s="166"/>
      <c r="DJZ7" s="137"/>
      <c r="DKA7" s="137"/>
      <c r="DKC7" s="544"/>
      <c r="DKD7" s="137"/>
      <c r="DKE7" s="137"/>
      <c r="DKH7" s="289"/>
      <c r="DKI7" s="289"/>
      <c r="DKJ7" s="166"/>
      <c r="DKK7" s="166"/>
      <c r="DKL7" s="166"/>
      <c r="DKM7" s="137"/>
      <c r="DKN7" s="137"/>
      <c r="DKP7" s="544"/>
      <c r="DKQ7" s="137"/>
      <c r="DKR7" s="137"/>
      <c r="DKU7" s="289"/>
      <c r="DKV7" s="289"/>
      <c r="DKW7" s="166"/>
      <c r="DKX7" s="166"/>
      <c r="DKY7" s="166"/>
      <c r="DKZ7" s="137"/>
      <c r="DLA7" s="137"/>
      <c r="DLC7" s="544"/>
      <c r="DLD7" s="137"/>
      <c r="DLE7" s="137"/>
      <c r="DLH7" s="289"/>
      <c r="DLI7" s="289"/>
      <c r="DLJ7" s="166"/>
      <c r="DLK7" s="166"/>
      <c r="DLL7" s="166"/>
      <c r="DLM7" s="137"/>
      <c r="DLN7" s="137"/>
      <c r="DLP7" s="544"/>
      <c r="DLQ7" s="137"/>
      <c r="DLR7" s="137"/>
      <c r="DLU7" s="289"/>
      <c r="DLV7" s="289"/>
      <c r="DLW7" s="166"/>
      <c r="DLX7" s="166"/>
      <c r="DLY7" s="166"/>
      <c r="DLZ7" s="137"/>
      <c r="DMA7" s="137"/>
      <c r="DMC7" s="544"/>
      <c r="DMD7" s="137"/>
      <c r="DME7" s="137"/>
      <c r="DMH7" s="289"/>
      <c r="DMI7" s="289"/>
      <c r="DMJ7" s="166"/>
      <c r="DMK7" s="166"/>
      <c r="DML7" s="166"/>
      <c r="DMM7" s="137"/>
      <c r="DMN7" s="137"/>
      <c r="DMP7" s="544"/>
      <c r="DMQ7" s="137"/>
      <c r="DMR7" s="137"/>
      <c r="DMU7" s="289"/>
      <c r="DMV7" s="289"/>
      <c r="DMW7" s="166"/>
      <c r="DMX7" s="166"/>
      <c r="DMY7" s="166"/>
      <c r="DMZ7" s="137"/>
      <c r="DNA7" s="137"/>
      <c r="DNC7" s="544"/>
      <c r="DND7" s="137"/>
      <c r="DNE7" s="137"/>
      <c r="DNH7" s="289"/>
      <c r="DNI7" s="289"/>
      <c r="DNJ7" s="166"/>
      <c r="DNK7" s="166"/>
      <c r="DNL7" s="166"/>
      <c r="DNM7" s="137"/>
      <c r="DNN7" s="137"/>
      <c r="DNP7" s="544"/>
      <c r="DNQ7" s="137"/>
      <c r="DNR7" s="137"/>
      <c r="DNU7" s="289"/>
      <c r="DNV7" s="289"/>
      <c r="DNW7" s="166"/>
      <c r="DNX7" s="166"/>
      <c r="DNY7" s="166"/>
      <c r="DNZ7" s="137"/>
      <c r="DOA7" s="137"/>
      <c r="DOC7" s="544"/>
      <c r="DOD7" s="137"/>
      <c r="DOE7" s="137"/>
      <c r="DOH7" s="289"/>
      <c r="DOI7" s="289"/>
      <c r="DOJ7" s="166"/>
      <c r="DOK7" s="166"/>
      <c r="DOL7" s="166"/>
      <c r="DOM7" s="137"/>
      <c r="DON7" s="137"/>
      <c r="DOP7" s="544"/>
      <c r="DOQ7" s="137"/>
      <c r="DOR7" s="137"/>
      <c r="DOU7" s="289"/>
      <c r="DOV7" s="289"/>
      <c r="DOW7" s="166"/>
      <c r="DOX7" s="166"/>
      <c r="DOY7" s="166"/>
      <c r="DOZ7" s="137"/>
      <c r="DPA7" s="137"/>
      <c r="DPC7" s="544"/>
      <c r="DPD7" s="137"/>
      <c r="DPE7" s="137"/>
      <c r="DPH7" s="289"/>
      <c r="DPI7" s="289"/>
      <c r="DPJ7" s="166"/>
      <c r="DPK7" s="166"/>
      <c r="DPL7" s="166"/>
      <c r="DPM7" s="137"/>
      <c r="DPN7" s="137"/>
      <c r="DPP7" s="544"/>
      <c r="DPQ7" s="137"/>
      <c r="DPR7" s="137"/>
      <c r="DPU7" s="289"/>
      <c r="DPV7" s="289"/>
      <c r="DPW7" s="166"/>
      <c r="DPX7" s="166"/>
      <c r="DPY7" s="166"/>
      <c r="DPZ7" s="137"/>
      <c r="DQA7" s="137"/>
      <c r="DQC7" s="544"/>
      <c r="DQD7" s="137"/>
      <c r="DQE7" s="137"/>
      <c r="DQH7" s="289"/>
      <c r="DQI7" s="289"/>
      <c r="DQJ7" s="166"/>
      <c r="DQK7" s="166"/>
      <c r="DQL7" s="166"/>
      <c r="DQM7" s="137"/>
      <c r="DQN7" s="137"/>
      <c r="DQP7" s="544"/>
      <c r="DQQ7" s="137"/>
      <c r="DQR7" s="137"/>
      <c r="DQU7" s="289"/>
      <c r="DQV7" s="289"/>
      <c r="DQW7" s="166"/>
      <c r="DQX7" s="166"/>
      <c r="DQY7" s="166"/>
      <c r="DQZ7" s="137"/>
      <c r="DRA7" s="137"/>
      <c r="DRC7" s="544"/>
      <c r="DRD7" s="137"/>
      <c r="DRE7" s="137"/>
      <c r="DRH7" s="289"/>
      <c r="DRI7" s="289"/>
      <c r="DRJ7" s="166"/>
      <c r="DRK7" s="166"/>
      <c r="DRL7" s="166"/>
      <c r="DRM7" s="137"/>
      <c r="DRN7" s="137"/>
      <c r="DRP7" s="544"/>
      <c r="DRQ7" s="137"/>
      <c r="DRR7" s="137"/>
      <c r="DRU7" s="289"/>
      <c r="DRV7" s="289"/>
      <c r="DRW7" s="166"/>
      <c r="DRX7" s="166"/>
      <c r="DRY7" s="166"/>
      <c r="DRZ7" s="137"/>
      <c r="DSA7" s="137"/>
      <c r="DSC7" s="544"/>
      <c r="DSD7" s="137"/>
      <c r="DSE7" s="137"/>
      <c r="DSH7" s="289"/>
      <c r="DSI7" s="289"/>
      <c r="DSJ7" s="166"/>
      <c r="DSK7" s="166"/>
      <c r="DSL7" s="166"/>
      <c r="DSM7" s="137"/>
      <c r="DSN7" s="137"/>
      <c r="DSP7" s="544"/>
      <c r="DSQ7" s="137"/>
      <c r="DSR7" s="137"/>
      <c r="DSU7" s="289"/>
      <c r="DSV7" s="289"/>
      <c r="DSW7" s="166"/>
      <c r="DSX7" s="166"/>
      <c r="DSY7" s="166"/>
      <c r="DSZ7" s="137"/>
      <c r="DTA7" s="137"/>
      <c r="DTC7" s="544"/>
      <c r="DTD7" s="137"/>
      <c r="DTE7" s="137"/>
      <c r="DTH7" s="289"/>
      <c r="DTI7" s="289"/>
      <c r="DTJ7" s="166"/>
      <c r="DTK7" s="166"/>
      <c r="DTL7" s="166"/>
      <c r="DTM7" s="137"/>
      <c r="DTN7" s="137"/>
      <c r="DTP7" s="544"/>
      <c r="DTQ7" s="137"/>
      <c r="DTR7" s="137"/>
      <c r="DTU7" s="289"/>
      <c r="DTV7" s="289"/>
      <c r="DTW7" s="166"/>
      <c r="DTX7" s="166"/>
      <c r="DTY7" s="166"/>
      <c r="DTZ7" s="137"/>
      <c r="DUA7" s="137"/>
      <c r="DUC7" s="544"/>
      <c r="DUD7" s="137"/>
      <c r="DUE7" s="137"/>
      <c r="DUH7" s="289"/>
      <c r="DUI7" s="289"/>
      <c r="DUJ7" s="166"/>
      <c r="DUK7" s="166"/>
      <c r="DUL7" s="166"/>
      <c r="DUM7" s="137"/>
      <c r="DUN7" s="137"/>
      <c r="DUP7" s="544"/>
      <c r="DUQ7" s="137"/>
      <c r="DUR7" s="137"/>
      <c r="DUU7" s="289"/>
      <c r="DUV7" s="289"/>
      <c r="DUW7" s="166"/>
      <c r="DUX7" s="166"/>
      <c r="DUY7" s="166"/>
      <c r="DUZ7" s="137"/>
      <c r="DVA7" s="137"/>
      <c r="DVC7" s="544"/>
      <c r="DVD7" s="137"/>
      <c r="DVE7" s="137"/>
      <c r="DVH7" s="289"/>
      <c r="DVI7" s="289"/>
      <c r="DVJ7" s="166"/>
      <c r="DVK7" s="166"/>
      <c r="DVL7" s="166"/>
      <c r="DVM7" s="137"/>
      <c r="DVN7" s="137"/>
      <c r="DVP7" s="544"/>
      <c r="DVQ7" s="137"/>
      <c r="DVR7" s="137"/>
      <c r="DVU7" s="289"/>
      <c r="DVV7" s="289"/>
      <c r="DVW7" s="166"/>
      <c r="DVX7" s="166"/>
      <c r="DVY7" s="166"/>
      <c r="DVZ7" s="137"/>
      <c r="DWA7" s="137"/>
      <c r="DWC7" s="544"/>
      <c r="DWD7" s="137"/>
      <c r="DWE7" s="137"/>
      <c r="DWH7" s="289"/>
      <c r="DWI7" s="289"/>
      <c r="DWJ7" s="166"/>
      <c r="DWK7" s="166"/>
      <c r="DWL7" s="166"/>
      <c r="DWM7" s="137"/>
      <c r="DWN7" s="137"/>
      <c r="DWP7" s="544"/>
      <c r="DWQ7" s="137"/>
      <c r="DWR7" s="137"/>
      <c r="DWU7" s="289"/>
      <c r="DWV7" s="289"/>
      <c r="DWW7" s="166"/>
      <c r="DWX7" s="166"/>
      <c r="DWY7" s="166"/>
      <c r="DWZ7" s="137"/>
      <c r="DXA7" s="137"/>
      <c r="DXC7" s="544"/>
      <c r="DXD7" s="137"/>
      <c r="DXE7" s="137"/>
      <c r="DXH7" s="289"/>
      <c r="DXI7" s="289"/>
      <c r="DXJ7" s="166"/>
      <c r="DXK7" s="166"/>
      <c r="DXL7" s="166"/>
      <c r="DXM7" s="137"/>
      <c r="DXN7" s="137"/>
      <c r="DXP7" s="544"/>
      <c r="DXQ7" s="137"/>
      <c r="DXR7" s="137"/>
      <c r="DXU7" s="289"/>
      <c r="DXV7" s="289"/>
      <c r="DXW7" s="166"/>
      <c r="DXX7" s="166"/>
      <c r="DXY7" s="166"/>
      <c r="DXZ7" s="137"/>
      <c r="DYA7" s="137"/>
      <c r="DYC7" s="544"/>
      <c r="DYD7" s="137"/>
      <c r="DYE7" s="137"/>
      <c r="DYH7" s="289"/>
      <c r="DYI7" s="289"/>
      <c r="DYJ7" s="166"/>
      <c r="DYK7" s="166"/>
      <c r="DYL7" s="166"/>
      <c r="DYM7" s="137"/>
      <c r="DYN7" s="137"/>
      <c r="DYP7" s="544"/>
      <c r="DYQ7" s="137"/>
      <c r="DYR7" s="137"/>
      <c r="DYU7" s="289"/>
      <c r="DYV7" s="289"/>
      <c r="DYW7" s="166"/>
      <c r="DYX7" s="166"/>
      <c r="DYY7" s="166"/>
      <c r="DYZ7" s="137"/>
      <c r="DZA7" s="137"/>
      <c r="DZC7" s="544"/>
      <c r="DZD7" s="137"/>
      <c r="DZE7" s="137"/>
      <c r="DZH7" s="289"/>
      <c r="DZI7" s="289"/>
      <c r="DZJ7" s="166"/>
      <c r="DZK7" s="166"/>
      <c r="DZL7" s="166"/>
      <c r="DZM7" s="137"/>
      <c r="DZN7" s="137"/>
      <c r="DZP7" s="544"/>
      <c r="DZQ7" s="137"/>
      <c r="DZR7" s="137"/>
      <c r="DZU7" s="289"/>
      <c r="DZV7" s="289"/>
      <c r="DZW7" s="166"/>
      <c r="DZX7" s="166"/>
      <c r="DZY7" s="166"/>
      <c r="DZZ7" s="137"/>
      <c r="EAA7" s="137"/>
      <c r="EAC7" s="544"/>
      <c r="EAD7" s="137"/>
      <c r="EAE7" s="137"/>
      <c r="EAH7" s="289"/>
      <c r="EAI7" s="289"/>
      <c r="EAJ7" s="166"/>
      <c r="EAK7" s="166"/>
      <c r="EAL7" s="166"/>
      <c r="EAM7" s="137"/>
      <c r="EAN7" s="137"/>
      <c r="EAP7" s="544"/>
      <c r="EAQ7" s="137"/>
      <c r="EAR7" s="137"/>
      <c r="EAU7" s="289"/>
      <c r="EAV7" s="289"/>
      <c r="EAW7" s="166"/>
      <c r="EAX7" s="166"/>
      <c r="EAY7" s="166"/>
      <c r="EAZ7" s="137"/>
      <c r="EBA7" s="137"/>
      <c r="EBC7" s="544"/>
      <c r="EBD7" s="137"/>
      <c r="EBE7" s="137"/>
      <c r="EBH7" s="289"/>
      <c r="EBI7" s="289"/>
      <c r="EBJ7" s="166"/>
      <c r="EBK7" s="166"/>
      <c r="EBL7" s="166"/>
      <c r="EBM7" s="137"/>
      <c r="EBN7" s="137"/>
      <c r="EBP7" s="544"/>
      <c r="EBQ7" s="137"/>
      <c r="EBR7" s="137"/>
      <c r="EBU7" s="289"/>
      <c r="EBV7" s="289"/>
      <c r="EBW7" s="166"/>
      <c r="EBX7" s="166"/>
      <c r="EBY7" s="166"/>
      <c r="EBZ7" s="137"/>
      <c r="ECA7" s="137"/>
      <c r="ECC7" s="544"/>
      <c r="ECD7" s="137"/>
      <c r="ECE7" s="137"/>
      <c r="ECH7" s="289"/>
      <c r="ECI7" s="289"/>
      <c r="ECJ7" s="166"/>
      <c r="ECK7" s="166"/>
      <c r="ECL7" s="166"/>
      <c r="ECM7" s="137"/>
      <c r="ECN7" s="137"/>
      <c r="ECP7" s="544"/>
      <c r="ECQ7" s="137"/>
      <c r="ECR7" s="137"/>
      <c r="ECU7" s="289"/>
      <c r="ECV7" s="289"/>
      <c r="ECW7" s="166"/>
      <c r="ECX7" s="166"/>
      <c r="ECY7" s="166"/>
      <c r="ECZ7" s="137"/>
      <c r="EDA7" s="137"/>
      <c r="EDC7" s="544"/>
      <c r="EDD7" s="137"/>
      <c r="EDE7" s="137"/>
      <c r="EDH7" s="289"/>
      <c r="EDI7" s="289"/>
      <c r="EDJ7" s="166"/>
      <c r="EDK7" s="166"/>
      <c r="EDL7" s="166"/>
      <c r="EDM7" s="137"/>
      <c r="EDN7" s="137"/>
      <c r="EDP7" s="544"/>
      <c r="EDQ7" s="137"/>
      <c r="EDR7" s="137"/>
      <c r="EDU7" s="289"/>
      <c r="EDV7" s="289"/>
      <c r="EDW7" s="166"/>
      <c r="EDX7" s="166"/>
      <c r="EDY7" s="166"/>
      <c r="EDZ7" s="137"/>
      <c r="EEA7" s="137"/>
      <c r="EEC7" s="544"/>
      <c r="EED7" s="137"/>
      <c r="EEE7" s="137"/>
      <c r="EEH7" s="289"/>
      <c r="EEI7" s="289"/>
      <c r="EEJ7" s="166"/>
      <c r="EEK7" s="166"/>
      <c r="EEL7" s="166"/>
      <c r="EEM7" s="137"/>
      <c r="EEN7" s="137"/>
      <c r="EEP7" s="544"/>
      <c r="EEQ7" s="137"/>
      <c r="EER7" s="137"/>
      <c r="EEU7" s="289"/>
      <c r="EEV7" s="289"/>
      <c r="EEW7" s="166"/>
      <c r="EEX7" s="166"/>
      <c r="EEY7" s="166"/>
      <c r="EEZ7" s="137"/>
      <c r="EFA7" s="137"/>
      <c r="EFC7" s="544"/>
      <c r="EFD7" s="137"/>
      <c r="EFE7" s="137"/>
      <c r="EFH7" s="289"/>
      <c r="EFI7" s="289"/>
      <c r="EFJ7" s="166"/>
      <c r="EFK7" s="166"/>
      <c r="EFL7" s="166"/>
      <c r="EFM7" s="137"/>
      <c r="EFN7" s="137"/>
      <c r="EFP7" s="544"/>
      <c r="EFQ7" s="137"/>
      <c r="EFR7" s="137"/>
      <c r="EFU7" s="289"/>
      <c r="EFV7" s="289"/>
      <c r="EFW7" s="166"/>
      <c r="EFX7" s="166"/>
      <c r="EFY7" s="166"/>
      <c r="EFZ7" s="137"/>
      <c r="EGA7" s="137"/>
      <c r="EGC7" s="544"/>
      <c r="EGD7" s="137"/>
      <c r="EGE7" s="137"/>
      <c r="EGH7" s="289"/>
      <c r="EGI7" s="289"/>
      <c r="EGJ7" s="166"/>
      <c r="EGK7" s="166"/>
      <c r="EGL7" s="166"/>
      <c r="EGM7" s="137"/>
      <c r="EGN7" s="137"/>
      <c r="EGP7" s="544"/>
      <c r="EGQ7" s="137"/>
      <c r="EGR7" s="137"/>
      <c r="EGU7" s="289"/>
      <c r="EGV7" s="289"/>
      <c r="EGW7" s="166"/>
      <c r="EGX7" s="166"/>
      <c r="EGY7" s="166"/>
      <c r="EGZ7" s="137"/>
      <c r="EHA7" s="137"/>
      <c r="EHC7" s="544"/>
      <c r="EHD7" s="137"/>
      <c r="EHE7" s="137"/>
      <c r="EHH7" s="289"/>
      <c r="EHI7" s="289"/>
      <c r="EHJ7" s="166"/>
      <c r="EHK7" s="166"/>
      <c r="EHL7" s="166"/>
      <c r="EHM7" s="137"/>
      <c r="EHN7" s="137"/>
      <c r="EHP7" s="544"/>
      <c r="EHQ7" s="137"/>
      <c r="EHR7" s="137"/>
      <c r="EHU7" s="289"/>
      <c r="EHV7" s="289"/>
      <c r="EHW7" s="166"/>
      <c r="EHX7" s="166"/>
      <c r="EHY7" s="166"/>
      <c r="EHZ7" s="137"/>
      <c r="EIA7" s="137"/>
      <c r="EIC7" s="544"/>
      <c r="EID7" s="137"/>
      <c r="EIE7" s="137"/>
      <c r="EIH7" s="289"/>
      <c r="EII7" s="289"/>
      <c r="EIJ7" s="166"/>
      <c r="EIK7" s="166"/>
      <c r="EIL7" s="166"/>
      <c r="EIM7" s="137"/>
      <c r="EIN7" s="137"/>
      <c r="EIP7" s="544"/>
      <c r="EIQ7" s="137"/>
      <c r="EIR7" s="137"/>
      <c r="EIU7" s="289"/>
      <c r="EIV7" s="289"/>
      <c r="EIW7" s="166"/>
      <c r="EIX7" s="166"/>
      <c r="EIY7" s="166"/>
      <c r="EIZ7" s="137"/>
      <c r="EJA7" s="137"/>
      <c r="EJC7" s="544"/>
      <c r="EJD7" s="137"/>
      <c r="EJE7" s="137"/>
      <c r="EJH7" s="289"/>
      <c r="EJI7" s="289"/>
      <c r="EJJ7" s="166"/>
      <c r="EJK7" s="166"/>
      <c r="EJL7" s="166"/>
      <c r="EJM7" s="137"/>
      <c r="EJN7" s="137"/>
      <c r="EJP7" s="544"/>
      <c r="EJQ7" s="137"/>
      <c r="EJR7" s="137"/>
      <c r="EJU7" s="289"/>
      <c r="EJV7" s="289"/>
      <c r="EJW7" s="166"/>
      <c r="EJX7" s="166"/>
      <c r="EJY7" s="166"/>
      <c r="EJZ7" s="137"/>
      <c r="EKA7" s="137"/>
      <c r="EKC7" s="544"/>
      <c r="EKD7" s="137"/>
      <c r="EKE7" s="137"/>
      <c r="EKH7" s="289"/>
      <c r="EKI7" s="289"/>
      <c r="EKJ7" s="166"/>
      <c r="EKK7" s="166"/>
      <c r="EKL7" s="166"/>
      <c r="EKM7" s="137"/>
      <c r="EKN7" s="137"/>
      <c r="EKP7" s="544"/>
      <c r="EKQ7" s="137"/>
      <c r="EKR7" s="137"/>
      <c r="EKU7" s="289"/>
      <c r="EKV7" s="289"/>
      <c r="EKW7" s="166"/>
      <c r="EKX7" s="166"/>
      <c r="EKY7" s="166"/>
      <c r="EKZ7" s="137"/>
      <c r="ELA7" s="137"/>
      <c r="ELC7" s="544"/>
      <c r="ELD7" s="137"/>
      <c r="ELE7" s="137"/>
      <c r="ELH7" s="289"/>
      <c r="ELI7" s="289"/>
      <c r="ELJ7" s="166"/>
      <c r="ELK7" s="166"/>
      <c r="ELL7" s="166"/>
      <c r="ELM7" s="137"/>
      <c r="ELN7" s="137"/>
      <c r="ELP7" s="544"/>
      <c r="ELQ7" s="137"/>
      <c r="ELR7" s="137"/>
      <c r="ELU7" s="289"/>
      <c r="ELV7" s="289"/>
      <c r="ELW7" s="166"/>
      <c r="ELX7" s="166"/>
      <c r="ELY7" s="166"/>
      <c r="ELZ7" s="137"/>
      <c r="EMA7" s="137"/>
      <c r="EMC7" s="544"/>
      <c r="EMD7" s="137"/>
      <c r="EME7" s="137"/>
      <c r="EMH7" s="289"/>
      <c r="EMI7" s="289"/>
      <c r="EMJ7" s="166"/>
      <c r="EMK7" s="166"/>
      <c r="EML7" s="166"/>
      <c r="EMM7" s="137"/>
      <c r="EMN7" s="137"/>
      <c r="EMP7" s="544"/>
      <c r="EMQ7" s="137"/>
      <c r="EMR7" s="137"/>
      <c r="EMU7" s="289"/>
      <c r="EMV7" s="289"/>
      <c r="EMW7" s="166"/>
      <c r="EMX7" s="166"/>
      <c r="EMY7" s="166"/>
      <c r="EMZ7" s="137"/>
      <c r="ENA7" s="137"/>
      <c r="ENC7" s="544"/>
      <c r="END7" s="137"/>
      <c r="ENE7" s="137"/>
      <c r="ENH7" s="289"/>
      <c r="ENI7" s="289"/>
      <c r="ENJ7" s="166"/>
      <c r="ENK7" s="166"/>
      <c r="ENL7" s="166"/>
      <c r="ENM7" s="137"/>
      <c r="ENN7" s="137"/>
      <c r="ENP7" s="544"/>
      <c r="ENQ7" s="137"/>
      <c r="ENR7" s="137"/>
      <c r="ENU7" s="289"/>
      <c r="ENV7" s="289"/>
      <c r="ENW7" s="166"/>
      <c r="ENX7" s="166"/>
      <c r="ENY7" s="166"/>
      <c r="ENZ7" s="137"/>
      <c r="EOA7" s="137"/>
      <c r="EOC7" s="544"/>
      <c r="EOD7" s="137"/>
      <c r="EOE7" s="137"/>
      <c r="EOH7" s="289"/>
      <c r="EOI7" s="289"/>
      <c r="EOJ7" s="166"/>
      <c r="EOK7" s="166"/>
      <c r="EOL7" s="166"/>
      <c r="EOM7" s="137"/>
      <c r="EON7" s="137"/>
      <c r="EOP7" s="544"/>
      <c r="EOQ7" s="137"/>
      <c r="EOR7" s="137"/>
      <c r="EOU7" s="289"/>
      <c r="EOV7" s="289"/>
      <c r="EOW7" s="166"/>
      <c r="EOX7" s="166"/>
      <c r="EOY7" s="166"/>
      <c r="EOZ7" s="137"/>
      <c r="EPA7" s="137"/>
      <c r="EPC7" s="544"/>
      <c r="EPD7" s="137"/>
      <c r="EPE7" s="137"/>
      <c r="EPH7" s="289"/>
      <c r="EPI7" s="289"/>
      <c r="EPJ7" s="166"/>
      <c r="EPK7" s="166"/>
      <c r="EPL7" s="166"/>
      <c r="EPM7" s="137"/>
      <c r="EPN7" s="137"/>
      <c r="EPP7" s="544"/>
      <c r="EPQ7" s="137"/>
      <c r="EPR7" s="137"/>
      <c r="EPU7" s="289"/>
      <c r="EPV7" s="289"/>
      <c r="EPW7" s="166"/>
      <c r="EPX7" s="166"/>
      <c r="EPY7" s="166"/>
      <c r="EPZ7" s="137"/>
      <c r="EQA7" s="137"/>
      <c r="EQC7" s="544"/>
      <c r="EQD7" s="137"/>
      <c r="EQE7" s="137"/>
      <c r="EQH7" s="289"/>
      <c r="EQI7" s="289"/>
      <c r="EQJ7" s="166"/>
      <c r="EQK7" s="166"/>
      <c r="EQL7" s="166"/>
      <c r="EQM7" s="137"/>
      <c r="EQN7" s="137"/>
      <c r="EQP7" s="544"/>
      <c r="EQQ7" s="137"/>
      <c r="EQR7" s="137"/>
      <c r="EQU7" s="289"/>
      <c r="EQV7" s="289"/>
      <c r="EQW7" s="166"/>
      <c r="EQX7" s="166"/>
      <c r="EQY7" s="166"/>
      <c r="EQZ7" s="137"/>
      <c r="ERA7" s="137"/>
      <c r="ERC7" s="544"/>
      <c r="ERD7" s="137"/>
      <c r="ERE7" s="137"/>
      <c r="ERH7" s="289"/>
      <c r="ERI7" s="289"/>
      <c r="ERJ7" s="166"/>
      <c r="ERK7" s="166"/>
      <c r="ERL7" s="166"/>
      <c r="ERM7" s="137"/>
      <c r="ERN7" s="137"/>
      <c r="ERP7" s="544"/>
      <c r="ERQ7" s="137"/>
      <c r="ERR7" s="137"/>
      <c r="ERU7" s="289"/>
      <c r="ERV7" s="289"/>
      <c r="ERW7" s="166"/>
      <c r="ERX7" s="166"/>
      <c r="ERY7" s="166"/>
      <c r="ERZ7" s="137"/>
      <c r="ESA7" s="137"/>
      <c r="ESC7" s="544"/>
      <c r="ESD7" s="137"/>
      <c r="ESE7" s="137"/>
      <c r="ESH7" s="289"/>
      <c r="ESI7" s="289"/>
      <c r="ESJ7" s="166"/>
      <c r="ESK7" s="166"/>
      <c r="ESL7" s="166"/>
      <c r="ESM7" s="137"/>
      <c r="ESN7" s="137"/>
      <c r="ESP7" s="544"/>
      <c r="ESQ7" s="137"/>
      <c r="ESR7" s="137"/>
      <c r="ESU7" s="289"/>
      <c r="ESV7" s="289"/>
      <c r="ESW7" s="166"/>
      <c r="ESX7" s="166"/>
      <c r="ESY7" s="166"/>
      <c r="ESZ7" s="137"/>
      <c r="ETA7" s="137"/>
      <c r="ETC7" s="544"/>
      <c r="ETD7" s="137"/>
      <c r="ETE7" s="137"/>
      <c r="ETH7" s="289"/>
      <c r="ETI7" s="289"/>
      <c r="ETJ7" s="166"/>
      <c r="ETK7" s="166"/>
      <c r="ETL7" s="166"/>
      <c r="ETM7" s="137"/>
      <c r="ETN7" s="137"/>
      <c r="ETP7" s="544"/>
      <c r="ETQ7" s="137"/>
      <c r="ETR7" s="137"/>
      <c r="ETU7" s="289"/>
      <c r="ETV7" s="289"/>
      <c r="ETW7" s="166"/>
      <c r="ETX7" s="166"/>
      <c r="ETY7" s="166"/>
      <c r="ETZ7" s="137"/>
      <c r="EUA7" s="137"/>
      <c r="EUC7" s="544"/>
      <c r="EUD7" s="137"/>
      <c r="EUE7" s="137"/>
      <c r="EUH7" s="289"/>
      <c r="EUI7" s="289"/>
      <c r="EUJ7" s="166"/>
      <c r="EUK7" s="166"/>
      <c r="EUL7" s="166"/>
      <c r="EUM7" s="137"/>
      <c r="EUN7" s="137"/>
      <c r="EUP7" s="544"/>
      <c r="EUQ7" s="137"/>
      <c r="EUR7" s="137"/>
      <c r="EUU7" s="289"/>
      <c r="EUV7" s="289"/>
      <c r="EUW7" s="166"/>
      <c r="EUX7" s="166"/>
      <c r="EUY7" s="166"/>
      <c r="EUZ7" s="137"/>
      <c r="EVA7" s="137"/>
      <c r="EVC7" s="544"/>
      <c r="EVD7" s="137"/>
      <c r="EVE7" s="137"/>
      <c r="EVH7" s="289"/>
      <c r="EVI7" s="289"/>
      <c r="EVJ7" s="166"/>
      <c r="EVK7" s="166"/>
      <c r="EVL7" s="166"/>
      <c r="EVM7" s="137"/>
      <c r="EVN7" s="137"/>
      <c r="EVP7" s="544"/>
      <c r="EVQ7" s="137"/>
      <c r="EVR7" s="137"/>
      <c r="EVU7" s="289"/>
      <c r="EVV7" s="289"/>
      <c r="EVW7" s="166"/>
      <c r="EVX7" s="166"/>
      <c r="EVY7" s="166"/>
      <c r="EVZ7" s="137"/>
      <c r="EWA7" s="137"/>
      <c r="EWC7" s="544"/>
      <c r="EWD7" s="137"/>
      <c r="EWE7" s="137"/>
      <c r="EWH7" s="289"/>
      <c r="EWI7" s="289"/>
      <c r="EWJ7" s="166"/>
      <c r="EWK7" s="166"/>
      <c r="EWL7" s="166"/>
      <c r="EWM7" s="137"/>
      <c r="EWN7" s="137"/>
      <c r="EWP7" s="544"/>
      <c r="EWQ7" s="137"/>
      <c r="EWR7" s="137"/>
      <c r="EWU7" s="289"/>
      <c r="EWV7" s="289"/>
      <c r="EWW7" s="166"/>
      <c r="EWX7" s="166"/>
      <c r="EWY7" s="166"/>
      <c r="EWZ7" s="137"/>
      <c r="EXA7" s="137"/>
      <c r="EXC7" s="544"/>
      <c r="EXD7" s="137"/>
      <c r="EXE7" s="137"/>
      <c r="EXH7" s="289"/>
      <c r="EXI7" s="289"/>
      <c r="EXJ7" s="166"/>
      <c r="EXK7" s="166"/>
      <c r="EXL7" s="166"/>
      <c r="EXM7" s="137"/>
      <c r="EXN7" s="137"/>
      <c r="EXP7" s="544"/>
      <c r="EXQ7" s="137"/>
      <c r="EXR7" s="137"/>
      <c r="EXU7" s="289"/>
      <c r="EXV7" s="289"/>
      <c r="EXW7" s="166"/>
      <c r="EXX7" s="166"/>
      <c r="EXY7" s="166"/>
      <c r="EXZ7" s="137"/>
      <c r="EYA7" s="137"/>
      <c r="EYC7" s="544"/>
      <c r="EYD7" s="137"/>
      <c r="EYE7" s="137"/>
      <c r="EYH7" s="289"/>
      <c r="EYI7" s="289"/>
      <c r="EYJ7" s="166"/>
      <c r="EYK7" s="166"/>
      <c r="EYL7" s="166"/>
      <c r="EYM7" s="137"/>
      <c r="EYN7" s="137"/>
      <c r="EYP7" s="544"/>
      <c r="EYQ7" s="137"/>
      <c r="EYR7" s="137"/>
      <c r="EYU7" s="289"/>
      <c r="EYV7" s="289"/>
      <c r="EYW7" s="166"/>
      <c r="EYX7" s="166"/>
      <c r="EYY7" s="166"/>
      <c r="EYZ7" s="137"/>
      <c r="EZA7" s="137"/>
      <c r="EZC7" s="544"/>
      <c r="EZD7" s="137"/>
      <c r="EZE7" s="137"/>
      <c r="EZH7" s="289"/>
      <c r="EZI7" s="289"/>
      <c r="EZJ7" s="166"/>
      <c r="EZK7" s="166"/>
      <c r="EZL7" s="166"/>
      <c r="EZM7" s="137"/>
      <c r="EZN7" s="137"/>
      <c r="EZP7" s="544"/>
      <c r="EZQ7" s="137"/>
      <c r="EZR7" s="137"/>
      <c r="EZU7" s="289"/>
      <c r="EZV7" s="289"/>
      <c r="EZW7" s="166"/>
      <c r="EZX7" s="166"/>
      <c r="EZY7" s="166"/>
      <c r="EZZ7" s="137"/>
      <c r="FAA7" s="137"/>
      <c r="FAC7" s="544"/>
      <c r="FAD7" s="137"/>
      <c r="FAE7" s="137"/>
      <c r="FAH7" s="289"/>
      <c r="FAI7" s="289"/>
      <c r="FAJ7" s="166"/>
      <c r="FAK7" s="166"/>
      <c r="FAL7" s="166"/>
      <c r="FAM7" s="137"/>
      <c r="FAN7" s="137"/>
      <c r="FAP7" s="544"/>
      <c r="FAQ7" s="137"/>
      <c r="FAR7" s="137"/>
      <c r="FAU7" s="289"/>
      <c r="FAV7" s="289"/>
      <c r="FAW7" s="166"/>
      <c r="FAX7" s="166"/>
      <c r="FAY7" s="166"/>
      <c r="FAZ7" s="137"/>
      <c r="FBA7" s="137"/>
      <c r="FBC7" s="544"/>
      <c r="FBD7" s="137"/>
      <c r="FBE7" s="137"/>
      <c r="FBH7" s="289"/>
      <c r="FBI7" s="289"/>
      <c r="FBJ7" s="166"/>
      <c r="FBK7" s="166"/>
      <c r="FBL7" s="166"/>
      <c r="FBM7" s="137"/>
      <c r="FBN7" s="137"/>
      <c r="FBP7" s="544"/>
      <c r="FBQ7" s="137"/>
      <c r="FBR7" s="137"/>
      <c r="FBU7" s="289"/>
      <c r="FBV7" s="289"/>
      <c r="FBW7" s="166"/>
      <c r="FBX7" s="166"/>
      <c r="FBY7" s="166"/>
      <c r="FBZ7" s="137"/>
      <c r="FCA7" s="137"/>
      <c r="FCC7" s="544"/>
      <c r="FCD7" s="137"/>
      <c r="FCE7" s="137"/>
      <c r="FCH7" s="289"/>
      <c r="FCI7" s="289"/>
      <c r="FCJ7" s="166"/>
      <c r="FCK7" s="166"/>
      <c r="FCL7" s="166"/>
      <c r="FCM7" s="137"/>
      <c r="FCN7" s="137"/>
      <c r="FCP7" s="544"/>
      <c r="FCQ7" s="137"/>
      <c r="FCR7" s="137"/>
      <c r="FCU7" s="289"/>
      <c r="FCV7" s="289"/>
      <c r="FCW7" s="166"/>
      <c r="FCX7" s="166"/>
      <c r="FCY7" s="166"/>
      <c r="FCZ7" s="137"/>
      <c r="FDA7" s="137"/>
      <c r="FDC7" s="544"/>
      <c r="FDD7" s="137"/>
      <c r="FDE7" s="137"/>
      <c r="FDH7" s="289"/>
      <c r="FDI7" s="289"/>
      <c r="FDJ7" s="166"/>
      <c r="FDK7" s="166"/>
      <c r="FDL7" s="166"/>
      <c r="FDM7" s="137"/>
      <c r="FDN7" s="137"/>
      <c r="FDP7" s="544"/>
      <c r="FDQ7" s="137"/>
      <c r="FDR7" s="137"/>
      <c r="FDU7" s="289"/>
      <c r="FDV7" s="289"/>
      <c r="FDW7" s="166"/>
      <c r="FDX7" s="166"/>
      <c r="FDY7" s="166"/>
      <c r="FDZ7" s="137"/>
      <c r="FEA7" s="137"/>
      <c r="FEC7" s="544"/>
      <c r="FED7" s="137"/>
      <c r="FEE7" s="137"/>
      <c r="FEH7" s="289"/>
      <c r="FEI7" s="289"/>
      <c r="FEJ7" s="166"/>
      <c r="FEK7" s="166"/>
      <c r="FEL7" s="166"/>
      <c r="FEM7" s="137"/>
      <c r="FEN7" s="137"/>
      <c r="FEP7" s="544"/>
      <c r="FEQ7" s="137"/>
      <c r="FER7" s="137"/>
      <c r="FEU7" s="289"/>
      <c r="FEV7" s="289"/>
      <c r="FEW7" s="166"/>
      <c r="FEX7" s="166"/>
      <c r="FEY7" s="166"/>
      <c r="FEZ7" s="137"/>
      <c r="FFA7" s="137"/>
      <c r="FFC7" s="544"/>
      <c r="FFD7" s="137"/>
      <c r="FFE7" s="137"/>
      <c r="FFH7" s="289"/>
      <c r="FFI7" s="289"/>
      <c r="FFJ7" s="166"/>
      <c r="FFK7" s="166"/>
      <c r="FFL7" s="166"/>
      <c r="FFM7" s="137"/>
      <c r="FFN7" s="137"/>
      <c r="FFP7" s="544"/>
      <c r="FFQ7" s="137"/>
      <c r="FFR7" s="137"/>
      <c r="FFU7" s="289"/>
      <c r="FFV7" s="289"/>
      <c r="FFW7" s="166"/>
      <c r="FFX7" s="166"/>
      <c r="FFY7" s="166"/>
      <c r="FFZ7" s="137"/>
      <c r="FGA7" s="137"/>
      <c r="FGC7" s="544"/>
      <c r="FGD7" s="137"/>
      <c r="FGE7" s="137"/>
      <c r="FGH7" s="289"/>
      <c r="FGI7" s="289"/>
      <c r="FGJ7" s="166"/>
      <c r="FGK7" s="166"/>
      <c r="FGL7" s="166"/>
      <c r="FGM7" s="137"/>
      <c r="FGN7" s="137"/>
      <c r="FGP7" s="544"/>
      <c r="FGQ7" s="137"/>
      <c r="FGR7" s="137"/>
      <c r="FGU7" s="289"/>
      <c r="FGV7" s="289"/>
      <c r="FGW7" s="166"/>
      <c r="FGX7" s="166"/>
      <c r="FGY7" s="166"/>
      <c r="FGZ7" s="137"/>
      <c r="FHA7" s="137"/>
      <c r="FHC7" s="544"/>
      <c r="FHD7" s="137"/>
      <c r="FHE7" s="137"/>
      <c r="FHH7" s="289"/>
      <c r="FHI7" s="289"/>
      <c r="FHJ7" s="166"/>
      <c r="FHK7" s="166"/>
      <c r="FHL7" s="166"/>
      <c r="FHM7" s="137"/>
      <c r="FHN7" s="137"/>
      <c r="FHP7" s="544"/>
      <c r="FHQ7" s="137"/>
      <c r="FHR7" s="137"/>
      <c r="FHU7" s="289"/>
      <c r="FHV7" s="289"/>
      <c r="FHW7" s="166"/>
      <c r="FHX7" s="166"/>
      <c r="FHY7" s="166"/>
      <c r="FHZ7" s="137"/>
      <c r="FIA7" s="137"/>
      <c r="FIC7" s="544"/>
      <c r="FID7" s="137"/>
      <c r="FIE7" s="137"/>
      <c r="FIH7" s="289"/>
      <c r="FII7" s="289"/>
      <c r="FIJ7" s="166"/>
      <c r="FIK7" s="166"/>
      <c r="FIL7" s="166"/>
      <c r="FIM7" s="137"/>
      <c r="FIN7" s="137"/>
      <c r="FIP7" s="544"/>
      <c r="FIQ7" s="137"/>
      <c r="FIR7" s="137"/>
      <c r="FIU7" s="289"/>
      <c r="FIV7" s="289"/>
      <c r="FIW7" s="166"/>
      <c r="FIX7" s="166"/>
      <c r="FIY7" s="166"/>
      <c r="FIZ7" s="137"/>
      <c r="FJA7" s="137"/>
      <c r="FJC7" s="544"/>
      <c r="FJD7" s="137"/>
      <c r="FJE7" s="137"/>
      <c r="FJH7" s="289"/>
      <c r="FJI7" s="289"/>
      <c r="FJJ7" s="166"/>
      <c r="FJK7" s="166"/>
      <c r="FJL7" s="166"/>
      <c r="FJM7" s="137"/>
      <c r="FJN7" s="137"/>
      <c r="FJP7" s="544"/>
      <c r="FJQ7" s="137"/>
      <c r="FJR7" s="137"/>
      <c r="FJU7" s="289"/>
      <c r="FJV7" s="289"/>
      <c r="FJW7" s="166"/>
      <c r="FJX7" s="166"/>
      <c r="FJY7" s="166"/>
      <c r="FJZ7" s="137"/>
      <c r="FKA7" s="137"/>
      <c r="FKC7" s="544"/>
      <c r="FKD7" s="137"/>
      <c r="FKE7" s="137"/>
      <c r="FKH7" s="289"/>
      <c r="FKI7" s="289"/>
      <c r="FKJ7" s="166"/>
      <c r="FKK7" s="166"/>
      <c r="FKL7" s="166"/>
      <c r="FKM7" s="137"/>
      <c r="FKN7" s="137"/>
      <c r="FKP7" s="544"/>
      <c r="FKQ7" s="137"/>
      <c r="FKR7" s="137"/>
      <c r="FKU7" s="289"/>
      <c r="FKV7" s="289"/>
      <c r="FKW7" s="166"/>
      <c r="FKX7" s="166"/>
      <c r="FKY7" s="166"/>
      <c r="FKZ7" s="137"/>
      <c r="FLA7" s="137"/>
      <c r="FLC7" s="544"/>
      <c r="FLD7" s="137"/>
      <c r="FLE7" s="137"/>
      <c r="FLH7" s="289"/>
      <c r="FLI7" s="289"/>
      <c r="FLJ7" s="166"/>
      <c r="FLK7" s="166"/>
      <c r="FLL7" s="166"/>
      <c r="FLM7" s="137"/>
      <c r="FLN7" s="137"/>
      <c r="FLP7" s="544"/>
      <c r="FLQ7" s="137"/>
      <c r="FLR7" s="137"/>
      <c r="FLU7" s="289"/>
      <c r="FLV7" s="289"/>
      <c r="FLW7" s="166"/>
      <c r="FLX7" s="166"/>
      <c r="FLY7" s="166"/>
      <c r="FLZ7" s="137"/>
      <c r="FMA7" s="137"/>
      <c r="FMC7" s="544"/>
      <c r="FMD7" s="137"/>
      <c r="FME7" s="137"/>
      <c r="FMH7" s="289"/>
      <c r="FMI7" s="289"/>
      <c r="FMJ7" s="166"/>
      <c r="FMK7" s="166"/>
      <c r="FML7" s="166"/>
      <c r="FMM7" s="137"/>
      <c r="FMN7" s="137"/>
      <c r="FMP7" s="544"/>
      <c r="FMQ7" s="137"/>
      <c r="FMR7" s="137"/>
      <c r="FMU7" s="289"/>
      <c r="FMV7" s="289"/>
      <c r="FMW7" s="166"/>
      <c r="FMX7" s="166"/>
      <c r="FMY7" s="166"/>
      <c r="FMZ7" s="137"/>
      <c r="FNA7" s="137"/>
      <c r="FNC7" s="544"/>
      <c r="FND7" s="137"/>
      <c r="FNE7" s="137"/>
      <c r="FNH7" s="289"/>
      <c r="FNI7" s="289"/>
      <c r="FNJ7" s="166"/>
      <c r="FNK7" s="166"/>
      <c r="FNL7" s="166"/>
      <c r="FNM7" s="137"/>
      <c r="FNN7" s="137"/>
      <c r="FNP7" s="544"/>
      <c r="FNQ7" s="137"/>
      <c r="FNR7" s="137"/>
      <c r="FNU7" s="289"/>
      <c r="FNV7" s="289"/>
      <c r="FNW7" s="166"/>
      <c r="FNX7" s="166"/>
      <c r="FNY7" s="166"/>
      <c r="FNZ7" s="137"/>
      <c r="FOA7" s="137"/>
      <c r="FOC7" s="544"/>
      <c r="FOD7" s="137"/>
      <c r="FOE7" s="137"/>
      <c r="FOH7" s="289"/>
      <c r="FOI7" s="289"/>
      <c r="FOJ7" s="166"/>
      <c r="FOK7" s="166"/>
      <c r="FOL7" s="166"/>
      <c r="FOM7" s="137"/>
      <c r="FON7" s="137"/>
      <c r="FOP7" s="544"/>
      <c r="FOQ7" s="137"/>
      <c r="FOR7" s="137"/>
      <c r="FOU7" s="289"/>
      <c r="FOV7" s="289"/>
      <c r="FOW7" s="166"/>
      <c r="FOX7" s="166"/>
      <c r="FOY7" s="166"/>
      <c r="FOZ7" s="137"/>
      <c r="FPA7" s="137"/>
      <c r="FPC7" s="544"/>
      <c r="FPD7" s="137"/>
      <c r="FPE7" s="137"/>
      <c r="FPH7" s="289"/>
      <c r="FPI7" s="289"/>
      <c r="FPJ7" s="166"/>
      <c r="FPK7" s="166"/>
      <c r="FPL7" s="166"/>
      <c r="FPM7" s="137"/>
      <c r="FPN7" s="137"/>
      <c r="FPP7" s="544"/>
      <c r="FPQ7" s="137"/>
      <c r="FPR7" s="137"/>
      <c r="FPU7" s="289"/>
      <c r="FPV7" s="289"/>
      <c r="FPW7" s="166"/>
      <c r="FPX7" s="166"/>
      <c r="FPY7" s="166"/>
      <c r="FPZ7" s="137"/>
      <c r="FQA7" s="137"/>
      <c r="FQC7" s="544"/>
      <c r="FQD7" s="137"/>
      <c r="FQE7" s="137"/>
      <c r="FQH7" s="289"/>
      <c r="FQI7" s="289"/>
      <c r="FQJ7" s="166"/>
      <c r="FQK7" s="166"/>
      <c r="FQL7" s="166"/>
      <c r="FQM7" s="137"/>
      <c r="FQN7" s="137"/>
      <c r="FQP7" s="544"/>
      <c r="FQQ7" s="137"/>
      <c r="FQR7" s="137"/>
      <c r="FQU7" s="289"/>
      <c r="FQV7" s="289"/>
      <c r="FQW7" s="166"/>
      <c r="FQX7" s="166"/>
      <c r="FQY7" s="166"/>
      <c r="FQZ7" s="137"/>
      <c r="FRA7" s="137"/>
      <c r="FRC7" s="544"/>
      <c r="FRD7" s="137"/>
      <c r="FRE7" s="137"/>
      <c r="FRH7" s="289"/>
      <c r="FRI7" s="289"/>
      <c r="FRJ7" s="166"/>
      <c r="FRK7" s="166"/>
      <c r="FRL7" s="166"/>
      <c r="FRM7" s="137"/>
      <c r="FRN7" s="137"/>
      <c r="FRP7" s="544"/>
      <c r="FRQ7" s="137"/>
      <c r="FRR7" s="137"/>
      <c r="FRU7" s="289"/>
      <c r="FRV7" s="289"/>
      <c r="FRW7" s="166"/>
      <c r="FRX7" s="166"/>
      <c r="FRY7" s="166"/>
      <c r="FRZ7" s="137"/>
      <c r="FSA7" s="137"/>
      <c r="FSC7" s="544"/>
      <c r="FSD7" s="137"/>
      <c r="FSE7" s="137"/>
      <c r="FSH7" s="289"/>
      <c r="FSI7" s="289"/>
      <c r="FSJ7" s="166"/>
      <c r="FSK7" s="166"/>
      <c r="FSL7" s="166"/>
      <c r="FSM7" s="137"/>
      <c r="FSN7" s="137"/>
      <c r="FSP7" s="544"/>
      <c r="FSQ7" s="137"/>
      <c r="FSR7" s="137"/>
      <c r="FSU7" s="289"/>
      <c r="FSV7" s="289"/>
      <c r="FSW7" s="166"/>
      <c r="FSX7" s="166"/>
      <c r="FSY7" s="166"/>
      <c r="FSZ7" s="137"/>
      <c r="FTA7" s="137"/>
      <c r="FTC7" s="544"/>
      <c r="FTD7" s="137"/>
      <c r="FTE7" s="137"/>
      <c r="FTH7" s="289"/>
      <c r="FTI7" s="289"/>
      <c r="FTJ7" s="166"/>
      <c r="FTK7" s="166"/>
      <c r="FTL7" s="166"/>
      <c r="FTM7" s="137"/>
      <c r="FTN7" s="137"/>
      <c r="FTP7" s="544"/>
      <c r="FTQ7" s="137"/>
      <c r="FTR7" s="137"/>
      <c r="FTU7" s="289"/>
      <c r="FTV7" s="289"/>
      <c r="FTW7" s="166"/>
      <c r="FTX7" s="166"/>
      <c r="FTY7" s="166"/>
      <c r="FTZ7" s="137"/>
      <c r="FUA7" s="137"/>
      <c r="FUC7" s="544"/>
      <c r="FUD7" s="137"/>
      <c r="FUE7" s="137"/>
      <c r="FUH7" s="289"/>
      <c r="FUI7" s="289"/>
      <c r="FUJ7" s="166"/>
      <c r="FUK7" s="166"/>
      <c r="FUL7" s="166"/>
      <c r="FUM7" s="137"/>
      <c r="FUN7" s="137"/>
      <c r="FUP7" s="544"/>
      <c r="FUQ7" s="137"/>
      <c r="FUR7" s="137"/>
      <c r="FUU7" s="289"/>
      <c r="FUV7" s="289"/>
      <c r="FUW7" s="166"/>
      <c r="FUX7" s="166"/>
      <c r="FUY7" s="166"/>
      <c r="FUZ7" s="137"/>
      <c r="FVA7" s="137"/>
      <c r="FVC7" s="544"/>
      <c r="FVD7" s="137"/>
      <c r="FVE7" s="137"/>
      <c r="FVH7" s="289"/>
      <c r="FVI7" s="289"/>
      <c r="FVJ7" s="166"/>
      <c r="FVK7" s="166"/>
      <c r="FVL7" s="166"/>
      <c r="FVM7" s="137"/>
      <c r="FVN7" s="137"/>
      <c r="FVP7" s="544"/>
      <c r="FVQ7" s="137"/>
      <c r="FVR7" s="137"/>
      <c r="FVU7" s="289"/>
      <c r="FVV7" s="289"/>
      <c r="FVW7" s="166"/>
      <c r="FVX7" s="166"/>
      <c r="FVY7" s="166"/>
      <c r="FVZ7" s="137"/>
      <c r="FWA7" s="137"/>
      <c r="FWC7" s="544"/>
      <c r="FWD7" s="137"/>
      <c r="FWE7" s="137"/>
      <c r="FWH7" s="289"/>
      <c r="FWI7" s="289"/>
      <c r="FWJ7" s="166"/>
      <c r="FWK7" s="166"/>
      <c r="FWL7" s="166"/>
      <c r="FWM7" s="137"/>
      <c r="FWN7" s="137"/>
      <c r="FWP7" s="544"/>
      <c r="FWQ7" s="137"/>
      <c r="FWR7" s="137"/>
      <c r="FWU7" s="289"/>
      <c r="FWV7" s="289"/>
      <c r="FWW7" s="166"/>
      <c r="FWX7" s="166"/>
      <c r="FWY7" s="166"/>
      <c r="FWZ7" s="137"/>
      <c r="FXA7" s="137"/>
      <c r="FXC7" s="544"/>
      <c r="FXD7" s="137"/>
      <c r="FXE7" s="137"/>
      <c r="FXH7" s="289"/>
      <c r="FXI7" s="289"/>
      <c r="FXJ7" s="166"/>
      <c r="FXK7" s="166"/>
      <c r="FXL7" s="166"/>
      <c r="FXM7" s="137"/>
      <c r="FXN7" s="137"/>
      <c r="FXP7" s="544"/>
      <c r="FXQ7" s="137"/>
      <c r="FXR7" s="137"/>
      <c r="FXU7" s="289"/>
      <c r="FXV7" s="289"/>
      <c r="FXW7" s="166"/>
      <c r="FXX7" s="166"/>
      <c r="FXY7" s="166"/>
      <c r="FXZ7" s="137"/>
      <c r="FYA7" s="137"/>
      <c r="FYC7" s="544"/>
      <c r="FYD7" s="137"/>
      <c r="FYE7" s="137"/>
      <c r="FYH7" s="289"/>
      <c r="FYI7" s="289"/>
      <c r="FYJ7" s="166"/>
      <c r="FYK7" s="166"/>
      <c r="FYL7" s="166"/>
      <c r="FYM7" s="137"/>
      <c r="FYN7" s="137"/>
      <c r="FYP7" s="544"/>
      <c r="FYQ7" s="137"/>
      <c r="FYR7" s="137"/>
      <c r="FYU7" s="289"/>
      <c r="FYV7" s="289"/>
      <c r="FYW7" s="166"/>
      <c r="FYX7" s="166"/>
      <c r="FYY7" s="166"/>
      <c r="FYZ7" s="137"/>
      <c r="FZA7" s="137"/>
      <c r="FZC7" s="544"/>
      <c r="FZD7" s="137"/>
      <c r="FZE7" s="137"/>
      <c r="FZH7" s="289"/>
      <c r="FZI7" s="289"/>
      <c r="FZJ7" s="166"/>
      <c r="FZK7" s="166"/>
      <c r="FZL7" s="166"/>
      <c r="FZM7" s="137"/>
      <c r="FZN7" s="137"/>
      <c r="FZP7" s="544"/>
      <c r="FZQ7" s="137"/>
      <c r="FZR7" s="137"/>
      <c r="FZU7" s="289"/>
      <c r="FZV7" s="289"/>
      <c r="FZW7" s="166"/>
      <c r="FZX7" s="166"/>
      <c r="FZY7" s="166"/>
      <c r="FZZ7" s="137"/>
      <c r="GAA7" s="137"/>
      <c r="GAC7" s="544"/>
      <c r="GAD7" s="137"/>
      <c r="GAE7" s="137"/>
      <c r="GAH7" s="289"/>
      <c r="GAI7" s="289"/>
      <c r="GAJ7" s="166"/>
      <c r="GAK7" s="166"/>
      <c r="GAL7" s="166"/>
      <c r="GAM7" s="137"/>
      <c r="GAN7" s="137"/>
      <c r="GAP7" s="544"/>
      <c r="GAQ7" s="137"/>
      <c r="GAR7" s="137"/>
      <c r="GAU7" s="289"/>
      <c r="GAV7" s="289"/>
      <c r="GAW7" s="166"/>
      <c r="GAX7" s="166"/>
      <c r="GAY7" s="166"/>
      <c r="GAZ7" s="137"/>
      <c r="GBA7" s="137"/>
      <c r="GBC7" s="544"/>
      <c r="GBD7" s="137"/>
      <c r="GBE7" s="137"/>
      <c r="GBH7" s="289"/>
      <c r="GBI7" s="289"/>
      <c r="GBJ7" s="166"/>
      <c r="GBK7" s="166"/>
      <c r="GBL7" s="166"/>
      <c r="GBM7" s="137"/>
      <c r="GBN7" s="137"/>
      <c r="GBP7" s="544"/>
      <c r="GBQ7" s="137"/>
      <c r="GBR7" s="137"/>
      <c r="GBU7" s="289"/>
      <c r="GBV7" s="289"/>
      <c r="GBW7" s="166"/>
      <c r="GBX7" s="166"/>
      <c r="GBY7" s="166"/>
      <c r="GBZ7" s="137"/>
      <c r="GCA7" s="137"/>
      <c r="GCC7" s="544"/>
      <c r="GCD7" s="137"/>
      <c r="GCE7" s="137"/>
      <c r="GCH7" s="289"/>
      <c r="GCI7" s="289"/>
      <c r="GCJ7" s="166"/>
      <c r="GCK7" s="166"/>
      <c r="GCL7" s="166"/>
      <c r="GCM7" s="137"/>
      <c r="GCN7" s="137"/>
      <c r="GCP7" s="544"/>
      <c r="GCQ7" s="137"/>
      <c r="GCR7" s="137"/>
      <c r="GCU7" s="289"/>
      <c r="GCV7" s="289"/>
      <c r="GCW7" s="166"/>
      <c r="GCX7" s="166"/>
      <c r="GCY7" s="166"/>
      <c r="GCZ7" s="137"/>
      <c r="GDA7" s="137"/>
      <c r="GDC7" s="544"/>
      <c r="GDD7" s="137"/>
      <c r="GDE7" s="137"/>
      <c r="GDH7" s="289"/>
      <c r="GDI7" s="289"/>
      <c r="GDJ7" s="166"/>
      <c r="GDK7" s="166"/>
      <c r="GDL7" s="166"/>
      <c r="GDM7" s="137"/>
      <c r="GDN7" s="137"/>
      <c r="GDP7" s="544"/>
      <c r="GDQ7" s="137"/>
      <c r="GDR7" s="137"/>
      <c r="GDU7" s="289"/>
      <c r="GDV7" s="289"/>
      <c r="GDW7" s="166"/>
      <c r="GDX7" s="166"/>
      <c r="GDY7" s="166"/>
      <c r="GDZ7" s="137"/>
      <c r="GEA7" s="137"/>
      <c r="GEC7" s="544"/>
      <c r="GED7" s="137"/>
      <c r="GEE7" s="137"/>
      <c r="GEH7" s="289"/>
      <c r="GEI7" s="289"/>
      <c r="GEJ7" s="166"/>
      <c r="GEK7" s="166"/>
      <c r="GEL7" s="166"/>
      <c r="GEM7" s="137"/>
      <c r="GEN7" s="137"/>
      <c r="GEP7" s="544"/>
      <c r="GEQ7" s="137"/>
      <c r="GER7" s="137"/>
      <c r="GEU7" s="289"/>
      <c r="GEV7" s="289"/>
      <c r="GEW7" s="166"/>
      <c r="GEX7" s="166"/>
      <c r="GEY7" s="166"/>
      <c r="GEZ7" s="137"/>
      <c r="GFA7" s="137"/>
      <c r="GFC7" s="544"/>
      <c r="GFD7" s="137"/>
      <c r="GFE7" s="137"/>
      <c r="GFH7" s="289"/>
      <c r="GFI7" s="289"/>
      <c r="GFJ7" s="166"/>
      <c r="GFK7" s="166"/>
      <c r="GFL7" s="166"/>
      <c r="GFM7" s="137"/>
      <c r="GFN7" s="137"/>
      <c r="GFP7" s="544"/>
      <c r="GFQ7" s="137"/>
      <c r="GFR7" s="137"/>
      <c r="GFU7" s="289"/>
      <c r="GFV7" s="289"/>
      <c r="GFW7" s="166"/>
      <c r="GFX7" s="166"/>
      <c r="GFY7" s="166"/>
      <c r="GFZ7" s="137"/>
      <c r="GGA7" s="137"/>
      <c r="GGC7" s="544"/>
      <c r="GGD7" s="137"/>
      <c r="GGE7" s="137"/>
      <c r="GGH7" s="289"/>
      <c r="GGI7" s="289"/>
      <c r="GGJ7" s="166"/>
      <c r="GGK7" s="166"/>
      <c r="GGL7" s="166"/>
      <c r="GGM7" s="137"/>
      <c r="GGN7" s="137"/>
      <c r="GGP7" s="544"/>
      <c r="GGQ7" s="137"/>
      <c r="GGR7" s="137"/>
      <c r="GGU7" s="289"/>
      <c r="GGV7" s="289"/>
      <c r="GGW7" s="166"/>
      <c r="GGX7" s="166"/>
      <c r="GGY7" s="166"/>
      <c r="GGZ7" s="137"/>
      <c r="GHA7" s="137"/>
      <c r="GHC7" s="544"/>
      <c r="GHD7" s="137"/>
      <c r="GHE7" s="137"/>
      <c r="GHH7" s="289"/>
      <c r="GHI7" s="289"/>
      <c r="GHJ7" s="166"/>
      <c r="GHK7" s="166"/>
      <c r="GHL7" s="166"/>
      <c r="GHM7" s="137"/>
      <c r="GHN7" s="137"/>
      <c r="GHP7" s="544"/>
      <c r="GHQ7" s="137"/>
      <c r="GHR7" s="137"/>
      <c r="GHU7" s="289"/>
      <c r="GHV7" s="289"/>
      <c r="GHW7" s="166"/>
      <c r="GHX7" s="166"/>
      <c r="GHY7" s="166"/>
      <c r="GHZ7" s="137"/>
      <c r="GIA7" s="137"/>
      <c r="GIC7" s="544"/>
      <c r="GID7" s="137"/>
      <c r="GIE7" s="137"/>
      <c r="GIH7" s="289"/>
      <c r="GII7" s="289"/>
      <c r="GIJ7" s="166"/>
      <c r="GIK7" s="166"/>
      <c r="GIL7" s="166"/>
      <c r="GIM7" s="137"/>
      <c r="GIN7" s="137"/>
      <c r="GIP7" s="544"/>
      <c r="GIQ7" s="137"/>
      <c r="GIR7" s="137"/>
      <c r="GIU7" s="289"/>
      <c r="GIV7" s="289"/>
      <c r="GIW7" s="166"/>
      <c r="GIX7" s="166"/>
      <c r="GIY7" s="166"/>
      <c r="GIZ7" s="137"/>
      <c r="GJA7" s="137"/>
      <c r="GJC7" s="544"/>
      <c r="GJD7" s="137"/>
      <c r="GJE7" s="137"/>
      <c r="GJH7" s="289"/>
      <c r="GJI7" s="289"/>
      <c r="GJJ7" s="166"/>
      <c r="GJK7" s="166"/>
      <c r="GJL7" s="166"/>
      <c r="GJM7" s="137"/>
      <c r="GJN7" s="137"/>
      <c r="GJP7" s="544"/>
      <c r="GJQ7" s="137"/>
      <c r="GJR7" s="137"/>
      <c r="GJU7" s="289"/>
      <c r="GJV7" s="289"/>
      <c r="GJW7" s="166"/>
      <c r="GJX7" s="166"/>
      <c r="GJY7" s="166"/>
      <c r="GJZ7" s="137"/>
      <c r="GKA7" s="137"/>
      <c r="GKC7" s="544"/>
      <c r="GKD7" s="137"/>
      <c r="GKE7" s="137"/>
      <c r="GKH7" s="289"/>
      <c r="GKI7" s="289"/>
      <c r="GKJ7" s="166"/>
      <c r="GKK7" s="166"/>
      <c r="GKL7" s="166"/>
      <c r="GKM7" s="137"/>
      <c r="GKN7" s="137"/>
      <c r="GKP7" s="544"/>
      <c r="GKQ7" s="137"/>
      <c r="GKR7" s="137"/>
      <c r="GKU7" s="289"/>
      <c r="GKV7" s="289"/>
      <c r="GKW7" s="166"/>
      <c r="GKX7" s="166"/>
      <c r="GKY7" s="166"/>
      <c r="GKZ7" s="137"/>
      <c r="GLA7" s="137"/>
      <c r="GLC7" s="544"/>
      <c r="GLD7" s="137"/>
      <c r="GLE7" s="137"/>
      <c r="GLH7" s="289"/>
      <c r="GLI7" s="289"/>
      <c r="GLJ7" s="166"/>
      <c r="GLK7" s="166"/>
      <c r="GLL7" s="166"/>
      <c r="GLM7" s="137"/>
      <c r="GLN7" s="137"/>
      <c r="GLP7" s="544"/>
      <c r="GLQ7" s="137"/>
      <c r="GLR7" s="137"/>
      <c r="GLU7" s="289"/>
      <c r="GLV7" s="289"/>
      <c r="GLW7" s="166"/>
      <c r="GLX7" s="166"/>
      <c r="GLY7" s="166"/>
      <c r="GLZ7" s="137"/>
      <c r="GMA7" s="137"/>
      <c r="GMC7" s="544"/>
      <c r="GMD7" s="137"/>
      <c r="GME7" s="137"/>
      <c r="GMH7" s="289"/>
      <c r="GMI7" s="289"/>
      <c r="GMJ7" s="166"/>
      <c r="GMK7" s="166"/>
      <c r="GML7" s="166"/>
      <c r="GMM7" s="137"/>
      <c r="GMN7" s="137"/>
      <c r="GMP7" s="544"/>
      <c r="GMQ7" s="137"/>
      <c r="GMR7" s="137"/>
      <c r="GMU7" s="289"/>
      <c r="GMV7" s="289"/>
      <c r="GMW7" s="166"/>
      <c r="GMX7" s="166"/>
      <c r="GMY7" s="166"/>
      <c r="GMZ7" s="137"/>
      <c r="GNA7" s="137"/>
      <c r="GNC7" s="544"/>
      <c r="GND7" s="137"/>
      <c r="GNE7" s="137"/>
      <c r="GNH7" s="289"/>
      <c r="GNI7" s="289"/>
      <c r="GNJ7" s="166"/>
      <c r="GNK7" s="166"/>
      <c r="GNL7" s="166"/>
      <c r="GNM7" s="137"/>
      <c r="GNN7" s="137"/>
      <c r="GNP7" s="544"/>
      <c r="GNQ7" s="137"/>
      <c r="GNR7" s="137"/>
      <c r="GNU7" s="289"/>
      <c r="GNV7" s="289"/>
      <c r="GNW7" s="166"/>
      <c r="GNX7" s="166"/>
      <c r="GNY7" s="166"/>
      <c r="GNZ7" s="137"/>
      <c r="GOA7" s="137"/>
      <c r="GOC7" s="544"/>
      <c r="GOD7" s="137"/>
      <c r="GOE7" s="137"/>
      <c r="GOH7" s="289"/>
      <c r="GOI7" s="289"/>
      <c r="GOJ7" s="166"/>
      <c r="GOK7" s="166"/>
      <c r="GOL7" s="166"/>
      <c r="GOM7" s="137"/>
      <c r="GON7" s="137"/>
      <c r="GOP7" s="544"/>
      <c r="GOQ7" s="137"/>
      <c r="GOR7" s="137"/>
      <c r="GOU7" s="289"/>
      <c r="GOV7" s="289"/>
      <c r="GOW7" s="166"/>
      <c r="GOX7" s="166"/>
      <c r="GOY7" s="166"/>
      <c r="GOZ7" s="137"/>
      <c r="GPA7" s="137"/>
      <c r="GPC7" s="544"/>
      <c r="GPD7" s="137"/>
      <c r="GPE7" s="137"/>
      <c r="GPH7" s="289"/>
      <c r="GPI7" s="289"/>
      <c r="GPJ7" s="166"/>
      <c r="GPK7" s="166"/>
      <c r="GPL7" s="166"/>
      <c r="GPM7" s="137"/>
      <c r="GPN7" s="137"/>
      <c r="GPP7" s="544"/>
      <c r="GPQ7" s="137"/>
      <c r="GPR7" s="137"/>
      <c r="GPU7" s="289"/>
      <c r="GPV7" s="289"/>
      <c r="GPW7" s="166"/>
      <c r="GPX7" s="166"/>
      <c r="GPY7" s="166"/>
      <c r="GPZ7" s="137"/>
      <c r="GQA7" s="137"/>
      <c r="GQC7" s="544"/>
      <c r="GQD7" s="137"/>
      <c r="GQE7" s="137"/>
      <c r="GQH7" s="289"/>
      <c r="GQI7" s="289"/>
      <c r="GQJ7" s="166"/>
      <c r="GQK7" s="166"/>
      <c r="GQL7" s="166"/>
      <c r="GQM7" s="137"/>
      <c r="GQN7" s="137"/>
      <c r="GQP7" s="544"/>
      <c r="GQQ7" s="137"/>
      <c r="GQR7" s="137"/>
      <c r="GQU7" s="289"/>
      <c r="GQV7" s="289"/>
      <c r="GQW7" s="166"/>
      <c r="GQX7" s="166"/>
      <c r="GQY7" s="166"/>
      <c r="GQZ7" s="137"/>
      <c r="GRA7" s="137"/>
      <c r="GRC7" s="544"/>
      <c r="GRD7" s="137"/>
      <c r="GRE7" s="137"/>
      <c r="GRH7" s="289"/>
      <c r="GRI7" s="289"/>
      <c r="GRJ7" s="166"/>
      <c r="GRK7" s="166"/>
      <c r="GRL7" s="166"/>
      <c r="GRM7" s="137"/>
      <c r="GRN7" s="137"/>
      <c r="GRP7" s="544"/>
      <c r="GRQ7" s="137"/>
      <c r="GRR7" s="137"/>
      <c r="GRU7" s="289"/>
      <c r="GRV7" s="289"/>
      <c r="GRW7" s="166"/>
      <c r="GRX7" s="166"/>
      <c r="GRY7" s="166"/>
      <c r="GRZ7" s="137"/>
      <c r="GSA7" s="137"/>
      <c r="GSC7" s="544"/>
      <c r="GSD7" s="137"/>
      <c r="GSE7" s="137"/>
      <c r="GSH7" s="289"/>
      <c r="GSI7" s="289"/>
      <c r="GSJ7" s="166"/>
      <c r="GSK7" s="166"/>
      <c r="GSL7" s="166"/>
      <c r="GSM7" s="137"/>
      <c r="GSN7" s="137"/>
      <c r="GSP7" s="544"/>
      <c r="GSQ7" s="137"/>
      <c r="GSR7" s="137"/>
      <c r="GSU7" s="289"/>
      <c r="GSV7" s="289"/>
      <c r="GSW7" s="166"/>
      <c r="GSX7" s="166"/>
      <c r="GSY7" s="166"/>
      <c r="GSZ7" s="137"/>
      <c r="GTA7" s="137"/>
      <c r="GTC7" s="544"/>
      <c r="GTD7" s="137"/>
      <c r="GTE7" s="137"/>
      <c r="GTH7" s="289"/>
      <c r="GTI7" s="289"/>
      <c r="GTJ7" s="166"/>
      <c r="GTK7" s="166"/>
      <c r="GTL7" s="166"/>
      <c r="GTM7" s="137"/>
      <c r="GTN7" s="137"/>
      <c r="GTP7" s="544"/>
      <c r="GTQ7" s="137"/>
      <c r="GTR7" s="137"/>
      <c r="GTU7" s="289"/>
      <c r="GTV7" s="289"/>
      <c r="GTW7" s="166"/>
      <c r="GTX7" s="166"/>
      <c r="GTY7" s="166"/>
      <c r="GTZ7" s="137"/>
      <c r="GUA7" s="137"/>
      <c r="GUC7" s="544"/>
      <c r="GUD7" s="137"/>
      <c r="GUE7" s="137"/>
      <c r="GUH7" s="289"/>
      <c r="GUI7" s="289"/>
      <c r="GUJ7" s="166"/>
      <c r="GUK7" s="166"/>
      <c r="GUL7" s="166"/>
      <c r="GUM7" s="137"/>
      <c r="GUN7" s="137"/>
      <c r="GUP7" s="544"/>
      <c r="GUQ7" s="137"/>
      <c r="GUR7" s="137"/>
      <c r="GUU7" s="289"/>
      <c r="GUV7" s="289"/>
      <c r="GUW7" s="166"/>
      <c r="GUX7" s="166"/>
      <c r="GUY7" s="166"/>
      <c r="GUZ7" s="137"/>
      <c r="GVA7" s="137"/>
      <c r="GVC7" s="544"/>
      <c r="GVD7" s="137"/>
      <c r="GVE7" s="137"/>
      <c r="GVH7" s="289"/>
      <c r="GVI7" s="289"/>
      <c r="GVJ7" s="166"/>
      <c r="GVK7" s="166"/>
      <c r="GVL7" s="166"/>
      <c r="GVM7" s="137"/>
      <c r="GVN7" s="137"/>
      <c r="GVP7" s="544"/>
      <c r="GVQ7" s="137"/>
      <c r="GVR7" s="137"/>
      <c r="GVU7" s="289"/>
      <c r="GVV7" s="289"/>
      <c r="GVW7" s="166"/>
      <c r="GVX7" s="166"/>
      <c r="GVY7" s="166"/>
      <c r="GVZ7" s="137"/>
      <c r="GWA7" s="137"/>
      <c r="GWC7" s="544"/>
      <c r="GWD7" s="137"/>
      <c r="GWE7" s="137"/>
      <c r="GWH7" s="289"/>
      <c r="GWI7" s="289"/>
      <c r="GWJ7" s="166"/>
      <c r="GWK7" s="166"/>
      <c r="GWL7" s="166"/>
      <c r="GWM7" s="137"/>
      <c r="GWN7" s="137"/>
      <c r="GWP7" s="544"/>
      <c r="GWQ7" s="137"/>
      <c r="GWR7" s="137"/>
      <c r="GWU7" s="289"/>
      <c r="GWV7" s="289"/>
      <c r="GWW7" s="166"/>
      <c r="GWX7" s="166"/>
      <c r="GWY7" s="166"/>
      <c r="GWZ7" s="137"/>
      <c r="GXA7" s="137"/>
      <c r="GXC7" s="544"/>
      <c r="GXD7" s="137"/>
      <c r="GXE7" s="137"/>
      <c r="GXH7" s="289"/>
      <c r="GXI7" s="289"/>
      <c r="GXJ7" s="166"/>
      <c r="GXK7" s="166"/>
      <c r="GXL7" s="166"/>
      <c r="GXM7" s="137"/>
      <c r="GXN7" s="137"/>
      <c r="GXP7" s="544"/>
      <c r="GXQ7" s="137"/>
      <c r="GXR7" s="137"/>
      <c r="GXU7" s="289"/>
      <c r="GXV7" s="289"/>
      <c r="GXW7" s="166"/>
      <c r="GXX7" s="166"/>
      <c r="GXY7" s="166"/>
      <c r="GXZ7" s="137"/>
      <c r="GYA7" s="137"/>
      <c r="GYC7" s="544"/>
      <c r="GYD7" s="137"/>
      <c r="GYE7" s="137"/>
      <c r="GYH7" s="289"/>
      <c r="GYI7" s="289"/>
      <c r="GYJ7" s="166"/>
      <c r="GYK7" s="166"/>
      <c r="GYL7" s="166"/>
      <c r="GYM7" s="137"/>
      <c r="GYN7" s="137"/>
      <c r="GYP7" s="544"/>
      <c r="GYQ7" s="137"/>
      <c r="GYR7" s="137"/>
      <c r="GYU7" s="289"/>
      <c r="GYV7" s="289"/>
      <c r="GYW7" s="166"/>
      <c r="GYX7" s="166"/>
      <c r="GYY7" s="166"/>
      <c r="GYZ7" s="137"/>
      <c r="GZA7" s="137"/>
      <c r="GZC7" s="544"/>
      <c r="GZD7" s="137"/>
      <c r="GZE7" s="137"/>
      <c r="GZH7" s="289"/>
      <c r="GZI7" s="289"/>
      <c r="GZJ7" s="166"/>
      <c r="GZK7" s="166"/>
      <c r="GZL7" s="166"/>
      <c r="GZM7" s="137"/>
      <c r="GZN7" s="137"/>
      <c r="GZP7" s="544"/>
      <c r="GZQ7" s="137"/>
      <c r="GZR7" s="137"/>
      <c r="GZU7" s="289"/>
      <c r="GZV7" s="289"/>
      <c r="GZW7" s="166"/>
      <c r="GZX7" s="166"/>
      <c r="GZY7" s="166"/>
      <c r="GZZ7" s="137"/>
      <c r="HAA7" s="137"/>
      <c r="HAC7" s="544"/>
      <c r="HAD7" s="137"/>
      <c r="HAE7" s="137"/>
      <c r="HAH7" s="289"/>
      <c r="HAI7" s="289"/>
      <c r="HAJ7" s="166"/>
      <c r="HAK7" s="166"/>
      <c r="HAL7" s="166"/>
      <c r="HAM7" s="137"/>
      <c r="HAN7" s="137"/>
      <c r="HAP7" s="544"/>
      <c r="HAQ7" s="137"/>
      <c r="HAR7" s="137"/>
      <c r="HAU7" s="289"/>
      <c r="HAV7" s="289"/>
      <c r="HAW7" s="166"/>
      <c r="HAX7" s="166"/>
      <c r="HAY7" s="166"/>
      <c r="HAZ7" s="137"/>
      <c r="HBA7" s="137"/>
      <c r="HBC7" s="544"/>
      <c r="HBD7" s="137"/>
      <c r="HBE7" s="137"/>
      <c r="HBH7" s="289"/>
      <c r="HBI7" s="289"/>
      <c r="HBJ7" s="166"/>
      <c r="HBK7" s="166"/>
      <c r="HBL7" s="166"/>
      <c r="HBM7" s="137"/>
      <c r="HBN7" s="137"/>
      <c r="HBP7" s="544"/>
      <c r="HBQ7" s="137"/>
      <c r="HBR7" s="137"/>
      <c r="HBU7" s="289"/>
      <c r="HBV7" s="289"/>
      <c r="HBW7" s="166"/>
      <c r="HBX7" s="166"/>
      <c r="HBY7" s="166"/>
      <c r="HBZ7" s="137"/>
      <c r="HCA7" s="137"/>
      <c r="HCC7" s="544"/>
      <c r="HCD7" s="137"/>
      <c r="HCE7" s="137"/>
      <c r="HCH7" s="289"/>
      <c r="HCI7" s="289"/>
      <c r="HCJ7" s="166"/>
      <c r="HCK7" s="166"/>
      <c r="HCL7" s="166"/>
      <c r="HCM7" s="137"/>
      <c r="HCN7" s="137"/>
      <c r="HCP7" s="544"/>
      <c r="HCQ7" s="137"/>
      <c r="HCR7" s="137"/>
      <c r="HCU7" s="289"/>
      <c r="HCV7" s="289"/>
      <c r="HCW7" s="166"/>
      <c r="HCX7" s="166"/>
      <c r="HCY7" s="166"/>
      <c r="HCZ7" s="137"/>
      <c r="HDA7" s="137"/>
      <c r="HDC7" s="544"/>
      <c r="HDD7" s="137"/>
      <c r="HDE7" s="137"/>
      <c r="HDH7" s="289"/>
      <c r="HDI7" s="289"/>
      <c r="HDJ7" s="166"/>
      <c r="HDK7" s="166"/>
      <c r="HDL7" s="166"/>
      <c r="HDM7" s="137"/>
      <c r="HDN7" s="137"/>
      <c r="HDP7" s="544"/>
      <c r="HDQ7" s="137"/>
      <c r="HDR7" s="137"/>
      <c r="HDU7" s="289"/>
      <c r="HDV7" s="289"/>
      <c r="HDW7" s="166"/>
      <c r="HDX7" s="166"/>
      <c r="HDY7" s="166"/>
      <c r="HDZ7" s="137"/>
      <c r="HEA7" s="137"/>
      <c r="HEC7" s="544"/>
      <c r="HED7" s="137"/>
      <c r="HEE7" s="137"/>
      <c r="HEH7" s="289"/>
      <c r="HEI7" s="289"/>
      <c r="HEJ7" s="166"/>
      <c r="HEK7" s="166"/>
      <c r="HEL7" s="166"/>
      <c r="HEM7" s="137"/>
      <c r="HEN7" s="137"/>
      <c r="HEP7" s="544"/>
      <c r="HEQ7" s="137"/>
      <c r="HER7" s="137"/>
      <c r="HEU7" s="289"/>
      <c r="HEV7" s="289"/>
      <c r="HEW7" s="166"/>
      <c r="HEX7" s="166"/>
      <c r="HEY7" s="166"/>
      <c r="HEZ7" s="137"/>
      <c r="HFA7" s="137"/>
      <c r="HFC7" s="544"/>
      <c r="HFD7" s="137"/>
      <c r="HFE7" s="137"/>
      <c r="HFH7" s="289"/>
      <c r="HFI7" s="289"/>
      <c r="HFJ7" s="166"/>
      <c r="HFK7" s="166"/>
      <c r="HFL7" s="166"/>
      <c r="HFM7" s="137"/>
      <c r="HFN7" s="137"/>
      <c r="HFP7" s="544"/>
      <c r="HFQ7" s="137"/>
      <c r="HFR7" s="137"/>
      <c r="HFU7" s="289"/>
      <c r="HFV7" s="289"/>
      <c r="HFW7" s="166"/>
      <c r="HFX7" s="166"/>
      <c r="HFY7" s="166"/>
      <c r="HFZ7" s="137"/>
      <c r="HGA7" s="137"/>
      <c r="HGC7" s="544"/>
      <c r="HGD7" s="137"/>
      <c r="HGE7" s="137"/>
      <c r="HGH7" s="289"/>
      <c r="HGI7" s="289"/>
      <c r="HGJ7" s="166"/>
      <c r="HGK7" s="166"/>
      <c r="HGL7" s="166"/>
      <c r="HGM7" s="137"/>
      <c r="HGN7" s="137"/>
      <c r="HGP7" s="544"/>
      <c r="HGQ7" s="137"/>
      <c r="HGR7" s="137"/>
      <c r="HGU7" s="289"/>
      <c r="HGV7" s="289"/>
      <c r="HGW7" s="166"/>
      <c r="HGX7" s="166"/>
      <c r="HGY7" s="166"/>
      <c r="HGZ7" s="137"/>
      <c r="HHA7" s="137"/>
      <c r="HHC7" s="544"/>
      <c r="HHD7" s="137"/>
      <c r="HHE7" s="137"/>
      <c r="HHH7" s="289"/>
      <c r="HHI7" s="289"/>
      <c r="HHJ7" s="166"/>
      <c r="HHK7" s="166"/>
      <c r="HHL7" s="166"/>
      <c r="HHM7" s="137"/>
      <c r="HHN7" s="137"/>
      <c r="HHP7" s="544"/>
      <c r="HHQ7" s="137"/>
      <c r="HHR7" s="137"/>
      <c r="HHU7" s="289"/>
      <c r="HHV7" s="289"/>
      <c r="HHW7" s="166"/>
      <c r="HHX7" s="166"/>
      <c r="HHY7" s="166"/>
      <c r="HHZ7" s="137"/>
      <c r="HIA7" s="137"/>
      <c r="HIC7" s="544"/>
      <c r="HID7" s="137"/>
      <c r="HIE7" s="137"/>
      <c r="HIH7" s="289"/>
      <c r="HII7" s="289"/>
      <c r="HIJ7" s="166"/>
      <c r="HIK7" s="166"/>
      <c r="HIL7" s="166"/>
      <c r="HIM7" s="137"/>
      <c r="HIN7" s="137"/>
      <c r="HIP7" s="544"/>
      <c r="HIQ7" s="137"/>
      <c r="HIR7" s="137"/>
      <c r="HIU7" s="289"/>
      <c r="HIV7" s="289"/>
      <c r="HIW7" s="166"/>
      <c r="HIX7" s="166"/>
      <c r="HIY7" s="166"/>
      <c r="HIZ7" s="137"/>
      <c r="HJA7" s="137"/>
      <c r="HJC7" s="544"/>
      <c r="HJD7" s="137"/>
      <c r="HJE7" s="137"/>
      <c r="HJH7" s="289"/>
      <c r="HJI7" s="289"/>
      <c r="HJJ7" s="166"/>
      <c r="HJK7" s="166"/>
      <c r="HJL7" s="166"/>
      <c r="HJM7" s="137"/>
      <c r="HJN7" s="137"/>
      <c r="HJP7" s="544"/>
      <c r="HJQ7" s="137"/>
      <c r="HJR7" s="137"/>
      <c r="HJU7" s="289"/>
      <c r="HJV7" s="289"/>
      <c r="HJW7" s="166"/>
      <c r="HJX7" s="166"/>
      <c r="HJY7" s="166"/>
      <c r="HJZ7" s="137"/>
      <c r="HKA7" s="137"/>
      <c r="HKC7" s="544"/>
      <c r="HKD7" s="137"/>
      <c r="HKE7" s="137"/>
      <c r="HKH7" s="289"/>
      <c r="HKI7" s="289"/>
      <c r="HKJ7" s="166"/>
      <c r="HKK7" s="166"/>
      <c r="HKL7" s="166"/>
      <c r="HKM7" s="137"/>
      <c r="HKN7" s="137"/>
      <c r="HKP7" s="544"/>
      <c r="HKQ7" s="137"/>
      <c r="HKR7" s="137"/>
      <c r="HKU7" s="289"/>
      <c r="HKV7" s="289"/>
      <c r="HKW7" s="166"/>
      <c r="HKX7" s="166"/>
      <c r="HKY7" s="166"/>
      <c r="HKZ7" s="137"/>
      <c r="HLA7" s="137"/>
      <c r="HLC7" s="544"/>
      <c r="HLD7" s="137"/>
      <c r="HLE7" s="137"/>
      <c r="HLH7" s="289"/>
      <c r="HLI7" s="289"/>
      <c r="HLJ7" s="166"/>
      <c r="HLK7" s="166"/>
      <c r="HLL7" s="166"/>
      <c r="HLM7" s="137"/>
      <c r="HLN7" s="137"/>
      <c r="HLP7" s="544"/>
      <c r="HLQ7" s="137"/>
      <c r="HLR7" s="137"/>
      <c r="HLU7" s="289"/>
      <c r="HLV7" s="289"/>
      <c r="HLW7" s="166"/>
      <c r="HLX7" s="166"/>
      <c r="HLY7" s="166"/>
      <c r="HLZ7" s="137"/>
      <c r="HMA7" s="137"/>
      <c r="HMC7" s="544"/>
      <c r="HMD7" s="137"/>
      <c r="HME7" s="137"/>
      <c r="HMH7" s="289"/>
      <c r="HMI7" s="289"/>
      <c r="HMJ7" s="166"/>
      <c r="HMK7" s="166"/>
      <c r="HML7" s="166"/>
      <c r="HMM7" s="137"/>
      <c r="HMN7" s="137"/>
      <c r="HMP7" s="544"/>
      <c r="HMQ7" s="137"/>
      <c r="HMR7" s="137"/>
      <c r="HMU7" s="289"/>
      <c r="HMV7" s="289"/>
      <c r="HMW7" s="166"/>
      <c r="HMX7" s="166"/>
      <c r="HMY7" s="166"/>
      <c r="HMZ7" s="137"/>
      <c r="HNA7" s="137"/>
      <c r="HNC7" s="544"/>
      <c r="HND7" s="137"/>
      <c r="HNE7" s="137"/>
      <c r="HNH7" s="289"/>
      <c r="HNI7" s="289"/>
      <c r="HNJ7" s="166"/>
      <c r="HNK7" s="166"/>
      <c r="HNL7" s="166"/>
      <c r="HNM7" s="137"/>
      <c r="HNN7" s="137"/>
      <c r="HNP7" s="544"/>
      <c r="HNQ7" s="137"/>
      <c r="HNR7" s="137"/>
      <c r="HNU7" s="289"/>
      <c r="HNV7" s="289"/>
      <c r="HNW7" s="166"/>
      <c r="HNX7" s="166"/>
      <c r="HNY7" s="166"/>
      <c r="HNZ7" s="137"/>
      <c r="HOA7" s="137"/>
      <c r="HOC7" s="544"/>
      <c r="HOD7" s="137"/>
      <c r="HOE7" s="137"/>
      <c r="HOH7" s="289"/>
      <c r="HOI7" s="289"/>
      <c r="HOJ7" s="166"/>
      <c r="HOK7" s="166"/>
      <c r="HOL7" s="166"/>
      <c r="HOM7" s="137"/>
      <c r="HON7" s="137"/>
      <c r="HOP7" s="544"/>
      <c r="HOQ7" s="137"/>
      <c r="HOR7" s="137"/>
      <c r="HOU7" s="289"/>
      <c r="HOV7" s="289"/>
      <c r="HOW7" s="166"/>
      <c r="HOX7" s="166"/>
      <c r="HOY7" s="166"/>
      <c r="HOZ7" s="137"/>
      <c r="HPA7" s="137"/>
      <c r="HPC7" s="544"/>
      <c r="HPD7" s="137"/>
      <c r="HPE7" s="137"/>
      <c r="HPH7" s="289"/>
      <c r="HPI7" s="289"/>
      <c r="HPJ7" s="166"/>
      <c r="HPK7" s="166"/>
      <c r="HPL7" s="166"/>
      <c r="HPM7" s="137"/>
      <c r="HPN7" s="137"/>
      <c r="HPP7" s="544"/>
      <c r="HPQ7" s="137"/>
      <c r="HPR7" s="137"/>
      <c r="HPU7" s="289"/>
      <c r="HPV7" s="289"/>
      <c r="HPW7" s="166"/>
      <c r="HPX7" s="166"/>
      <c r="HPY7" s="166"/>
      <c r="HPZ7" s="137"/>
      <c r="HQA7" s="137"/>
      <c r="HQC7" s="544"/>
      <c r="HQD7" s="137"/>
      <c r="HQE7" s="137"/>
      <c r="HQH7" s="289"/>
      <c r="HQI7" s="289"/>
      <c r="HQJ7" s="166"/>
      <c r="HQK7" s="166"/>
      <c r="HQL7" s="166"/>
      <c r="HQM7" s="137"/>
      <c r="HQN7" s="137"/>
      <c r="HQP7" s="544"/>
      <c r="HQQ7" s="137"/>
      <c r="HQR7" s="137"/>
      <c r="HQU7" s="289"/>
      <c r="HQV7" s="289"/>
      <c r="HQW7" s="166"/>
      <c r="HQX7" s="166"/>
      <c r="HQY7" s="166"/>
      <c r="HQZ7" s="137"/>
      <c r="HRA7" s="137"/>
      <c r="HRC7" s="544"/>
      <c r="HRD7" s="137"/>
      <c r="HRE7" s="137"/>
      <c r="HRH7" s="289"/>
      <c r="HRI7" s="289"/>
      <c r="HRJ7" s="166"/>
      <c r="HRK7" s="166"/>
      <c r="HRL7" s="166"/>
      <c r="HRM7" s="137"/>
      <c r="HRN7" s="137"/>
      <c r="HRP7" s="544"/>
      <c r="HRQ7" s="137"/>
      <c r="HRR7" s="137"/>
      <c r="HRU7" s="289"/>
      <c r="HRV7" s="289"/>
      <c r="HRW7" s="166"/>
      <c r="HRX7" s="166"/>
      <c r="HRY7" s="166"/>
      <c r="HRZ7" s="137"/>
      <c r="HSA7" s="137"/>
      <c r="HSC7" s="544"/>
      <c r="HSD7" s="137"/>
      <c r="HSE7" s="137"/>
      <c r="HSH7" s="289"/>
      <c r="HSI7" s="289"/>
      <c r="HSJ7" s="166"/>
      <c r="HSK7" s="166"/>
      <c r="HSL7" s="166"/>
      <c r="HSM7" s="137"/>
      <c r="HSN7" s="137"/>
      <c r="HSP7" s="544"/>
      <c r="HSQ7" s="137"/>
      <c r="HSR7" s="137"/>
      <c r="HSU7" s="289"/>
      <c r="HSV7" s="289"/>
      <c r="HSW7" s="166"/>
      <c r="HSX7" s="166"/>
      <c r="HSY7" s="166"/>
      <c r="HSZ7" s="137"/>
      <c r="HTA7" s="137"/>
      <c r="HTC7" s="544"/>
      <c r="HTD7" s="137"/>
      <c r="HTE7" s="137"/>
      <c r="HTH7" s="289"/>
      <c r="HTI7" s="289"/>
      <c r="HTJ7" s="166"/>
      <c r="HTK7" s="166"/>
      <c r="HTL7" s="166"/>
      <c r="HTM7" s="137"/>
      <c r="HTN7" s="137"/>
      <c r="HTP7" s="544"/>
      <c r="HTQ7" s="137"/>
      <c r="HTR7" s="137"/>
      <c r="HTU7" s="289"/>
      <c r="HTV7" s="289"/>
      <c r="HTW7" s="166"/>
      <c r="HTX7" s="166"/>
      <c r="HTY7" s="166"/>
      <c r="HTZ7" s="137"/>
      <c r="HUA7" s="137"/>
      <c r="HUC7" s="544"/>
      <c r="HUD7" s="137"/>
      <c r="HUE7" s="137"/>
      <c r="HUH7" s="289"/>
      <c r="HUI7" s="289"/>
      <c r="HUJ7" s="166"/>
      <c r="HUK7" s="166"/>
      <c r="HUL7" s="166"/>
      <c r="HUM7" s="137"/>
      <c r="HUN7" s="137"/>
      <c r="HUP7" s="544"/>
      <c r="HUQ7" s="137"/>
      <c r="HUR7" s="137"/>
      <c r="HUU7" s="289"/>
      <c r="HUV7" s="289"/>
      <c r="HUW7" s="166"/>
      <c r="HUX7" s="166"/>
      <c r="HUY7" s="166"/>
      <c r="HUZ7" s="137"/>
      <c r="HVA7" s="137"/>
      <c r="HVC7" s="544"/>
      <c r="HVD7" s="137"/>
      <c r="HVE7" s="137"/>
      <c r="HVH7" s="289"/>
      <c r="HVI7" s="289"/>
      <c r="HVJ7" s="166"/>
      <c r="HVK7" s="166"/>
      <c r="HVL7" s="166"/>
      <c r="HVM7" s="137"/>
      <c r="HVN7" s="137"/>
      <c r="HVP7" s="544"/>
      <c r="HVQ7" s="137"/>
      <c r="HVR7" s="137"/>
      <c r="HVU7" s="289"/>
      <c r="HVV7" s="289"/>
      <c r="HVW7" s="166"/>
      <c r="HVX7" s="166"/>
      <c r="HVY7" s="166"/>
      <c r="HVZ7" s="137"/>
      <c r="HWA7" s="137"/>
      <c r="HWC7" s="544"/>
      <c r="HWD7" s="137"/>
      <c r="HWE7" s="137"/>
      <c r="HWH7" s="289"/>
      <c r="HWI7" s="289"/>
      <c r="HWJ7" s="166"/>
      <c r="HWK7" s="166"/>
      <c r="HWL7" s="166"/>
      <c r="HWM7" s="137"/>
      <c r="HWN7" s="137"/>
      <c r="HWP7" s="544"/>
      <c r="HWQ7" s="137"/>
      <c r="HWR7" s="137"/>
      <c r="HWU7" s="289"/>
      <c r="HWV7" s="289"/>
      <c r="HWW7" s="166"/>
      <c r="HWX7" s="166"/>
      <c r="HWY7" s="166"/>
      <c r="HWZ7" s="137"/>
      <c r="HXA7" s="137"/>
      <c r="HXC7" s="544"/>
      <c r="HXD7" s="137"/>
      <c r="HXE7" s="137"/>
      <c r="HXH7" s="289"/>
      <c r="HXI7" s="289"/>
      <c r="HXJ7" s="166"/>
      <c r="HXK7" s="166"/>
      <c r="HXL7" s="166"/>
      <c r="HXM7" s="137"/>
      <c r="HXN7" s="137"/>
      <c r="HXP7" s="544"/>
      <c r="HXQ7" s="137"/>
      <c r="HXR7" s="137"/>
      <c r="HXU7" s="289"/>
      <c r="HXV7" s="289"/>
      <c r="HXW7" s="166"/>
      <c r="HXX7" s="166"/>
      <c r="HXY7" s="166"/>
      <c r="HXZ7" s="137"/>
      <c r="HYA7" s="137"/>
      <c r="HYC7" s="544"/>
      <c r="HYD7" s="137"/>
      <c r="HYE7" s="137"/>
      <c r="HYH7" s="289"/>
      <c r="HYI7" s="289"/>
      <c r="HYJ7" s="166"/>
      <c r="HYK7" s="166"/>
      <c r="HYL7" s="166"/>
      <c r="HYM7" s="137"/>
      <c r="HYN7" s="137"/>
      <c r="HYP7" s="544"/>
      <c r="HYQ7" s="137"/>
      <c r="HYR7" s="137"/>
      <c r="HYU7" s="289"/>
      <c r="HYV7" s="289"/>
      <c r="HYW7" s="166"/>
      <c r="HYX7" s="166"/>
      <c r="HYY7" s="166"/>
      <c r="HYZ7" s="137"/>
      <c r="HZA7" s="137"/>
      <c r="HZC7" s="544"/>
      <c r="HZD7" s="137"/>
      <c r="HZE7" s="137"/>
      <c r="HZH7" s="289"/>
      <c r="HZI7" s="289"/>
      <c r="HZJ7" s="166"/>
      <c r="HZK7" s="166"/>
      <c r="HZL7" s="166"/>
      <c r="HZM7" s="137"/>
      <c r="HZN7" s="137"/>
      <c r="HZP7" s="544"/>
      <c r="HZQ7" s="137"/>
      <c r="HZR7" s="137"/>
      <c r="HZU7" s="289"/>
      <c r="HZV7" s="289"/>
      <c r="HZW7" s="166"/>
      <c r="HZX7" s="166"/>
      <c r="HZY7" s="166"/>
      <c r="HZZ7" s="137"/>
      <c r="IAA7" s="137"/>
      <c r="IAC7" s="544"/>
      <c r="IAD7" s="137"/>
      <c r="IAE7" s="137"/>
      <c r="IAH7" s="289"/>
      <c r="IAI7" s="289"/>
      <c r="IAJ7" s="166"/>
      <c r="IAK7" s="166"/>
      <c r="IAL7" s="166"/>
      <c r="IAM7" s="137"/>
      <c r="IAN7" s="137"/>
      <c r="IAP7" s="544"/>
      <c r="IAQ7" s="137"/>
      <c r="IAR7" s="137"/>
      <c r="IAU7" s="289"/>
      <c r="IAV7" s="289"/>
      <c r="IAW7" s="166"/>
      <c r="IAX7" s="166"/>
      <c r="IAY7" s="166"/>
      <c r="IAZ7" s="137"/>
      <c r="IBA7" s="137"/>
      <c r="IBC7" s="544"/>
      <c r="IBD7" s="137"/>
      <c r="IBE7" s="137"/>
      <c r="IBH7" s="289"/>
      <c r="IBI7" s="289"/>
      <c r="IBJ7" s="166"/>
      <c r="IBK7" s="166"/>
      <c r="IBL7" s="166"/>
      <c r="IBM7" s="137"/>
      <c r="IBN7" s="137"/>
      <c r="IBP7" s="544"/>
      <c r="IBQ7" s="137"/>
      <c r="IBR7" s="137"/>
      <c r="IBU7" s="289"/>
      <c r="IBV7" s="289"/>
      <c r="IBW7" s="166"/>
      <c r="IBX7" s="166"/>
      <c r="IBY7" s="166"/>
      <c r="IBZ7" s="137"/>
      <c r="ICA7" s="137"/>
      <c r="ICC7" s="544"/>
      <c r="ICD7" s="137"/>
      <c r="ICE7" s="137"/>
      <c r="ICH7" s="289"/>
      <c r="ICI7" s="289"/>
      <c r="ICJ7" s="166"/>
      <c r="ICK7" s="166"/>
      <c r="ICL7" s="166"/>
      <c r="ICM7" s="137"/>
      <c r="ICN7" s="137"/>
      <c r="ICP7" s="544"/>
      <c r="ICQ7" s="137"/>
      <c r="ICR7" s="137"/>
      <c r="ICU7" s="289"/>
      <c r="ICV7" s="289"/>
      <c r="ICW7" s="166"/>
      <c r="ICX7" s="166"/>
      <c r="ICY7" s="166"/>
      <c r="ICZ7" s="137"/>
      <c r="IDA7" s="137"/>
      <c r="IDC7" s="544"/>
      <c r="IDD7" s="137"/>
      <c r="IDE7" s="137"/>
      <c r="IDH7" s="289"/>
      <c r="IDI7" s="289"/>
      <c r="IDJ7" s="166"/>
      <c r="IDK7" s="166"/>
      <c r="IDL7" s="166"/>
      <c r="IDM7" s="137"/>
      <c r="IDN7" s="137"/>
      <c r="IDP7" s="544"/>
      <c r="IDQ7" s="137"/>
      <c r="IDR7" s="137"/>
      <c r="IDU7" s="289"/>
      <c r="IDV7" s="289"/>
      <c r="IDW7" s="166"/>
      <c r="IDX7" s="166"/>
      <c r="IDY7" s="166"/>
      <c r="IDZ7" s="137"/>
      <c r="IEA7" s="137"/>
      <c r="IEC7" s="544"/>
      <c r="IED7" s="137"/>
      <c r="IEE7" s="137"/>
      <c r="IEH7" s="289"/>
      <c r="IEI7" s="289"/>
      <c r="IEJ7" s="166"/>
      <c r="IEK7" s="166"/>
      <c r="IEL7" s="166"/>
      <c r="IEM7" s="137"/>
      <c r="IEN7" s="137"/>
      <c r="IEP7" s="544"/>
      <c r="IEQ7" s="137"/>
      <c r="IER7" s="137"/>
      <c r="IEU7" s="289"/>
      <c r="IEV7" s="289"/>
      <c r="IEW7" s="166"/>
      <c r="IEX7" s="166"/>
      <c r="IEY7" s="166"/>
      <c r="IEZ7" s="137"/>
      <c r="IFA7" s="137"/>
      <c r="IFC7" s="544"/>
      <c r="IFD7" s="137"/>
      <c r="IFE7" s="137"/>
      <c r="IFH7" s="289"/>
      <c r="IFI7" s="289"/>
      <c r="IFJ7" s="166"/>
      <c r="IFK7" s="166"/>
      <c r="IFL7" s="166"/>
      <c r="IFM7" s="137"/>
      <c r="IFN7" s="137"/>
      <c r="IFP7" s="544"/>
      <c r="IFQ7" s="137"/>
      <c r="IFR7" s="137"/>
      <c r="IFU7" s="289"/>
      <c r="IFV7" s="289"/>
      <c r="IFW7" s="166"/>
      <c r="IFX7" s="166"/>
      <c r="IFY7" s="166"/>
      <c r="IFZ7" s="137"/>
      <c r="IGA7" s="137"/>
      <c r="IGC7" s="544"/>
      <c r="IGD7" s="137"/>
      <c r="IGE7" s="137"/>
      <c r="IGH7" s="289"/>
      <c r="IGI7" s="289"/>
      <c r="IGJ7" s="166"/>
      <c r="IGK7" s="166"/>
      <c r="IGL7" s="166"/>
      <c r="IGM7" s="137"/>
      <c r="IGN7" s="137"/>
      <c r="IGP7" s="544"/>
      <c r="IGQ7" s="137"/>
      <c r="IGR7" s="137"/>
      <c r="IGU7" s="289"/>
      <c r="IGV7" s="289"/>
      <c r="IGW7" s="166"/>
      <c r="IGX7" s="166"/>
      <c r="IGY7" s="166"/>
      <c r="IGZ7" s="137"/>
      <c r="IHA7" s="137"/>
      <c r="IHC7" s="544"/>
      <c r="IHD7" s="137"/>
      <c r="IHE7" s="137"/>
      <c r="IHH7" s="289"/>
      <c r="IHI7" s="289"/>
      <c r="IHJ7" s="166"/>
      <c r="IHK7" s="166"/>
      <c r="IHL7" s="166"/>
      <c r="IHM7" s="137"/>
      <c r="IHN7" s="137"/>
      <c r="IHP7" s="544"/>
      <c r="IHQ7" s="137"/>
      <c r="IHR7" s="137"/>
      <c r="IHU7" s="289"/>
      <c r="IHV7" s="289"/>
      <c r="IHW7" s="166"/>
      <c r="IHX7" s="166"/>
      <c r="IHY7" s="166"/>
      <c r="IHZ7" s="137"/>
      <c r="IIA7" s="137"/>
      <c r="IIC7" s="544"/>
      <c r="IID7" s="137"/>
      <c r="IIE7" s="137"/>
      <c r="IIH7" s="289"/>
      <c r="III7" s="289"/>
      <c r="IIJ7" s="166"/>
      <c r="IIK7" s="166"/>
      <c r="IIL7" s="166"/>
      <c r="IIM7" s="137"/>
      <c r="IIN7" s="137"/>
      <c r="IIP7" s="544"/>
      <c r="IIQ7" s="137"/>
      <c r="IIR7" s="137"/>
      <c r="IIU7" s="289"/>
      <c r="IIV7" s="289"/>
      <c r="IIW7" s="166"/>
      <c r="IIX7" s="166"/>
      <c r="IIY7" s="166"/>
      <c r="IIZ7" s="137"/>
      <c r="IJA7" s="137"/>
      <c r="IJC7" s="544"/>
      <c r="IJD7" s="137"/>
      <c r="IJE7" s="137"/>
      <c r="IJH7" s="289"/>
      <c r="IJI7" s="289"/>
      <c r="IJJ7" s="166"/>
      <c r="IJK7" s="166"/>
      <c r="IJL7" s="166"/>
      <c r="IJM7" s="137"/>
      <c r="IJN7" s="137"/>
      <c r="IJP7" s="544"/>
      <c r="IJQ7" s="137"/>
      <c r="IJR7" s="137"/>
      <c r="IJU7" s="289"/>
      <c r="IJV7" s="289"/>
      <c r="IJW7" s="166"/>
      <c r="IJX7" s="166"/>
      <c r="IJY7" s="166"/>
      <c r="IJZ7" s="137"/>
      <c r="IKA7" s="137"/>
      <c r="IKC7" s="544"/>
      <c r="IKD7" s="137"/>
      <c r="IKE7" s="137"/>
      <c r="IKH7" s="289"/>
      <c r="IKI7" s="289"/>
      <c r="IKJ7" s="166"/>
      <c r="IKK7" s="166"/>
      <c r="IKL7" s="166"/>
      <c r="IKM7" s="137"/>
      <c r="IKN7" s="137"/>
      <c r="IKP7" s="544"/>
      <c r="IKQ7" s="137"/>
      <c r="IKR7" s="137"/>
      <c r="IKU7" s="289"/>
      <c r="IKV7" s="289"/>
      <c r="IKW7" s="166"/>
      <c r="IKX7" s="166"/>
      <c r="IKY7" s="166"/>
      <c r="IKZ7" s="137"/>
      <c r="ILA7" s="137"/>
      <c r="ILC7" s="544"/>
      <c r="ILD7" s="137"/>
      <c r="ILE7" s="137"/>
      <c r="ILH7" s="289"/>
      <c r="ILI7" s="289"/>
      <c r="ILJ7" s="166"/>
      <c r="ILK7" s="166"/>
      <c r="ILL7" s="166"/>
      <c r="ILM7" s="137"/>
      <c r="ILN7" s="137"/>
      <c r="ILP7" s="544"/>
      <c r="ILQ7" s="137"/>
      <c r="ILR7" s="137"/>
      <c r="ILU7" s="289"/>
      <c r="ILV7" s="289"/>
      <c r="ILW7" s="166"/>
      <c r="ILX7" s="166"/>
      <c r="ILY7" s="166"/>
      <c r="ILZ7" s="137"/>
      <c r="IMA7" s="137"/>
      <c r="IMC7" s="544"/>
      <c r="IMD7" s="137"/>
      <c r="IME7" s="137"/>
      <c r="IMH7" s="289"/>
      <c r="IMI7" s="289"/>
      <c r="IMJ7" s="166"/>
      <c r="IMK7" s="166"/>
      <c r="IML7" s="166"/>
      <c r="IMM7" s="137"/>
      <c r="IMN7" s="137"/>
      <c r="IMP7" s="544"/>
      <c r="IMQ7" s="137"/>
      <c r="IMR7" s="137"/>
      <c r="IMU7" s="289"/>
      <c r="IMV7" s="289"/>
      <c r="IMW7" s="166"/>
      <c r="IMX7" s="166"/>
      <c r="IMY7" s="166"/>
      <c r="IMZ7" s="137"/>
      <c r="INA7" s="137"/>
      <c r="INC7" s="544"/>
      <c r="IND7" s="137"/>
      <c r="INE7" s="137"/>
      <c r="INH7" s="289"/>
      <c r="INI7" s="289"/>
      <c r="INJ7" s="166"/>
      <c r="INK7" s="166"/>
      <c r="INL7" s="166"/>
      <c r="INM7" s="137"/>
      <c r="INN7" s="137"/>
      <c r="INP7" s="544"/>
      <c r="INQ7" s="137"/>
      <c r="INR7" s="137"/>
      <c r="INU7" s="289"/>
      <c r="INV7" s="289"/>
      <c r="INW7" s="166"/>
      <c r="INX7" s="166"/>
      <c r="INY7" s="166"/>
      <c r="INZ7" s="137"/>
      <c r="IOA7" s="137"/>
      <c r="IOC7" s="544"/>
      <c r="IOD7" s="137"/>
      <c r="IOE7" s="137"/>
      <c r="IOH7" s="289"/>
      <c r="IOI7" s="289"/>
      <c r="IOJ7" s="166"/>
      <c r="IOK7" s="166"/>
      <c r="IOL7" s="166"/>
      <c r="IOM7" s="137"/>
      <c r="ION7" s="137"/>
      <c r="IOP7" s="544"/>
      <c r="IOQ7" s="137"/>
      <c r="IOR7" s="137"/>
      <c r="IOU7" s="289"/>
      <c r="IOV7" s="289"/>
      <c r="IOW7" s="166"/>
      <c r="IOX7" s="166"/>
      <c r="IOY7" s="166"/>
      <c r="IOZ7" s="137"/>
      <c r="IPA7" s="137"/>
      <c r="IPC7" s="544"/>
      <c r="IPD7" s="137"/>
      <c r="IPE7" s="137"/>
      <c r="IPH7" s="289"/>
      <c r="IPI7" s="289"/>
      <c r="IPJ7" s="166"/>
      <c r="IPK7" s="166"/>
      <c r="IPL7" s="166"/>
      <c r="IPM7" s="137"/>
      <c r="IPN7" s="137"/>
      <c r="IPP7" s="544"/>
      <c r="IPQ7" s="137"/>
      <c r="IPR7" s="137"/>
      <c r="IPU7" s="289"/>
      <c r="IPV7" s="289"/>
      <c r="IPW7" s="166"/>
      <c r="IPX7" s="166"/>
      <c r="IPY7" s="166"/>
      <c r="IPZ7" s="137"/>
      <c r="IQA7" s="137"/>
      <c r="IQC7" s="544"/>
      <c r="IQD7" s="137"/>
      <c r="IQE7" s="137"/>
      <c r="IQH7" s="289"/>
      <c r="IQI7" s="289"/>
      <c r="IQJ7" s="166"/>
      <c r="IQK7" s="166"/>
      <c r="IQL7" s="166"/>
      <c r="IQM7" s="137"/>
      <c r="IQN7" s="137"/>
      <c r="IQP7" s="544"/>
      <c r="IQQ7" s="137"/>
      <c r="IQR7" s="137"/>
      <c r="IQU7" s="289"/>
      <c r="IQV7" s="289"/>
      <c r="IQW7" s="166"/>
      <c r="IQX7" s="166"/>
      <c r="IQY7" s="166"/>
      <c r="IQZ7" s="137"/>
      <c r="IRA7" s="137"/>
      <c r="IRC7" s="544"/>
      <c r="IRD7" s="137"/>
      <c r="IRE7" s="137"/>
      <c r="IRH7" s="289"/>
      <c r="IRI7" s="289"/>
      <c r="IRJ7" s="166"/>
      <c r="IRK7" s="166"/>
      <c r="IRL7" s="166"/>
      <c r="IRM7" s="137"/>
      <c r="IRN7" s="137"/>
      <c r="IRP7" s="544"/>
      <c r="IRQ7" s="137"/>
      <c r="IRR7" s="137"/>
      <c r="IRU7" s="289"/>
      <c r="IRV7" s="289"/>
      <c r="IRW7" s="166"/>
      <c r="IRX7" s="166"/>
      <c r="IRY7" s="166"/>
      <c r="IRZ7" s="137"/>
      <c r="ISA7" s="137"/>
      <c r="ISC7" s="544"/>
      <c r="ISD7" s="137"/>
      <c r="ISE7" s="137"/>
      <c r="ISH7" s="289"/>
      <c r="ISI7" s="289"/>
      <c r="ISJ7" s="166"/>
      <c r="ISK7" s="166"/>
      <c r="ISL7" s="166"/>
      <c r="ISM7" s="137"/>
      <c r="ISN7" s="137"/>
      <c r="ISP7" s="544"/>
      <c r="ISQ7" s="137"/>
      <c r="ISR7" s="137"/>
      <c r="ISU7" s="289"/>
      <c r="ISV7" s="289"/>
      <c r="ISW7" s="166"/>
      <c r="ISX7" s="166"/>
      <c r="ISY7" s="166"/>
      <c r="ISZ7" s="137"/>
      <c r="ITA7" s="137"/>
      <c r="ITC7" s="544"/>
      <c r="ITD7" s="137"/>
      <c r="ITE7" s="137"/>
      <c r="ITH7" s="289"/>
      <c r="ITI7" s="289"/>
      <c r="ITJ7" s="166"/>
      <c r="ITK7" s="166"/>
      <c r="ITL7" s="166"/>
      <c r="ITM7" s="137"/>
      <c r="ITN7" s="137"/>
      <c r="ITP7" s="544"/>
      <c r="ITQ7" s="137"/>
      <c r="ITR7" s="137"/>
      <c r="ITU7" s="289"/>
      <c r="ITV7" s="289"/>
      <c r="ITW7" s="166"/>
      <c r="ITX7" s="166"/>
      <c r="ITY7" s="166"/>
      <c r="ITZ7" s="137"/>
      <c r="IUA7" s="137"/>
      <c r="IUC7" s="544"/>
      <c r="IUD7" s="137"/>
      <c r="IUE7" s="137"/>
      <c r="IUH7" s="289"/>
      <c r="IUI7" s="289"/>
      <c r="IUJ7" s="166"/>
      <c r="IUK7" s="166"/>
      <c r="IUL7" s="166"/>
      <c r="IUM7" s="137"/>
      <c r="IUN7" s="137"/>
      <c r="IUP7" s="544"/>
      <c r="IUQ7" s="137"/>
      <c r="IUR7" s="137"/>
      <c r="IUU7" s="289"/>
      <c r="IUV7" s="289"/>
      <c r="IUW7" s="166"/>
      <c r="IUX7" s="166"/>
      <c r="IUY7" s="166"/>
      <c r="IUZ7" s="137"/>
      <c r="IVA7" s="137"/>
      <c r="IVC7" s="544"/>
      <c r="IVD7" s="137"/>
      <c r="IVE7" s="137"/>
      <c r="IVH7" s="289"/>
      <c r="IVI7" s="289"/>
      <c r="IVJ7" s="166"/>
      <c r="IVK7" s="166"/>
      <c r="IVL7" s="166"/>
      <c r="IVM7" s="137"/>
      <c r="IVN7" s="137"/>
      <c r="IVP7" s="544"/>
      <c r="IVQ7" s="137"/>
      <c r="IVR7" s="137"/>
      <c r="IVU7" s="289"/>
      <c r="IVV7" s="289"/>
      <c r="IVW7" s="166"/>
      <c r="IVX7" s="166"/>
      <c r="IVY7" s="166"/>
      <c r="IVZ7" s="137"/>
      <c r="IWA7" s="137"/>
      <c r="IWC7" s="544"/>
      <c r="IWD7" s="137"/>
      <c r="IWE7" s="137"/>
      <c r="IWH7" s="289"/>
      <c r="IWI7" s="289"/>
      <c r="IWJ7" s="166"/>
      <c r="IWK7" s="166"/>
      <c r="IWL7" s="166"/>
      <c r="IWM7" s="137"/>
      <c r="IWN7" s="137"/>
      <c r="IWP7" s="544"/>
      <c r="IWQ7" s="137"/>
      <c r="IWR7" s="137"/>
      <c r="IWU7" s="289"/>
      <c r="IWV7" s="289"/>
      <c r="IWW7" s="166"/>
      <c r="IWX7" s="166"/>
      <c r="IWY7" s="166"/>
      <c r="IWZ7" s="137"/>
      <c r="IXA7" s="137"/>
      <c r="IXC7" s="544"/>
      <c r="IXD7" s="137"/>
      <c r="IXE7" s="137"/>
      <c r="IXH7" s="289"/>
      <c r="IXI7" s="289"/>
      <c r="IXJ7" s="166"/>
      <c r="IXK7" s="166"/>
      <c r="IXL7" s="166"/>
      <c r="IXM7" s="137"/>
      <c r="IXN7" s="137"/>
      <c r="IXP7" s="544"/>
      <c r="IXQ7" s="137"/>
      <c r="IXR7" s="137"/>
      <c r="IXU7" s="289"/>
      <c r="IXV7" s="289"/>
      <c r="IXW7" s="166"/>
      <c r="IXX7" s="166"/>
      <c r="IXY7" s="166"/>
      <c r="IXZ7" s="137"/>
      <c r="IYA7" s="137"/>
      <c r="IYC7" s="544"/>
      <c r="IYD7" s="137"/>
      <c r="IYE7" s="137"/>
      <c r="IYH7" s="289"/>
      <c r="IYI7" s="289"/>
      <c r="IYJ7" s="166"/>
      <c r="IYK7" s="166"/>
      <c r="IYL7" s="166"/>
      <c r="IYM7" s="137"/>
      <c r="IYN7" s="137"/>
      <c r="IYP7" s="544"/>
      <c r="IYQ7" s="137"/>
      <c r="IYR7" s="137"/>
      <c r="IYU7" s="289"/>
      <c r="IYV7" s="289"/>
      <c r="IYW7" s="166"/>
      <c r="IYX7" s="166"/>
      <c r="IYY7" s="166"/>
      <c r="IYZ7" s="137"/>
      <c r="IZA7" s="137"/>
      <c r="IZC7" s="544"/>
      <c r="IZD7" s="137"/>
      <c r="IZE7" s="137"/>
      <c r="IZH7" s="289"/>
      <c r="IZI7" s="289"/>
      <c r="IZJ7" s="166"/>
      <c r="IZK7" s="166"/>
      <c r="IZL7" s="166"/>
      <c r="IZM7" s="137"/>
      <c r="IZN7" s="137"/>
      <c r="IZP7" s="544"/>
      <c r="IZQ7" s="137"/>
      <c r="IZR7" s="137"/>
      <c r="IZU7" s="289"/>
      <c r="IZV7" s="289"/>
      <c r="IZW7" s="166"/>
      <c r="IZX7" s="166"/>
      <c r="IZY7" s="166"/>
      <c r="IZZ7" s="137"/>
      <c r="JAA7" s="137"/>
      <c r="JAC7" s="544"/>
      <c r="JAD7" s="137"/>
      <c r="JAE7" s="137"/>
      <c r="JAH7" s="289"/>
      <c r="JAI7" s="289"/>
      <c r="JAJ7" s="166"/>
      <c r="JAK7" s="166"/>
      <c r="JAL7" s="166"/>
      <c r="JAM7" s="137"/>
      <c r="JAN7" s="137"/>
      <c r="JAP7" s="544"/>
      <c r="JAQ7" s="137"/>
      <c r="JAR7" s="137"/>
      <c r="JAU7" s="289"/>
      <c r="JAV7" s="289"/>
      <c r="JAW7" s="166"/>
      <c r="JAX7" s="166"/>
      <c r="JAY7" s="166"/>
      <c r="JAZ7" s="137"/>
      <c r="JBA7" s="137"/>
      <c r="JBC7" s="544"/>
      <c r="JBD7" s="137"/>
      <c r="JBE7" s="137"/>
      <c r="JBH7" s="289"/>
      <c r="JBI7" s="289"/>
      <c r="JBJ7" s="166"/>
      <c r="JBK7" s="166"/>
      <c r="JBL7" s="166"/>
      <c r="JBM7" s="137"/>
      <c r="JBN7" s="137"/>
      <c r="JBP7" s="544"/>
      <c r="JBQ7" s="137"/>
      <c r="JBR7" s="137"/>
      <c r="JBU7" s="289"/>
      <c r="JBV7" s="289"/>
      <c r="JBW7" s="166"/>
      <c r="JBX7" s="166"/>
      <c r="JBY7" s="166"/>
      <c r="JBZ7" s="137"/>
      <c r="JCA7" s="137"/>
      <c r="JCC7" s="544"/>
      <c r="JCD7" s="137"/>
      <c r="JCE7" s="137"/>
      <c r="JCH7" s="289"/>
      <c r="JCI7" s="289"/>
      <c r="JCJ7" s="166"/>
      <c r="JCK7" s="166"/>
      <c r="JCL7" s="166"/>
      <c r="JCM7" s="137"/>
      <c r="JCN7" s="137"/>
      <c r="JCP7" s="544"/>
      <c r="JCQ7" s="137"/>
      <c r="JCR7" s="137"/>
      <c r="JCU7" s="289"/>
      <c r="JCV7" s="289"/>
      <c r="JCW7" s="166"/>
      <c r="JCX7" s="166"/>
      <c r="JCY7" s="166"/>
      <c r="JCZ7" s="137"/>
      <c r="JDA7" s="137"/>
      <c r="JDC7" s="544"/>
      <c r="JDD7" s="137"/>
      <c r="JDE7" s="137"/>
      <c r="JDH7" s="289"/>
      <c r="JDI7" s="289"/>
      <c r="JDJ7" s="166"/>
      <c r="JDK7" s="166"/>
      <c r="JDL7" s="166"/>
      <c r="JDM7" s="137"/>
      <c r="JDN7" s="137"/>
      <c r="JDP7" s="544"/>
      <c r="JDQ7" s="137"/>
      <c r="JDR7" s="137"/>
      <c r="JDU7" s="289"/>
      <c r="JDV7" s="289"/>
      <c r="JDW7" s="166"/>
      <c r="JDX7" s="166"/>
      <c r="JDY7" s="166"/>
      <c r="JDZ7" s="137"/>
      <c r="JEA7" s="137"/>
      <c r="JEC7" s="544"/>
      <c r="JED7" s="137"/>
      <c r="JEE7" s="137"/>
      <c r="JEH7" s="289"/>
      <c r="JEI7" s="289"/>
      <c r="JEJ7" s="166"/>
      <c r="JEK7" s="166"/>
      <c r="JEL7" s="166"/>
      <c r="JEM7" s="137"/>
      <c r="JEN7" s="137"/>
      <c r="JEP7" s="544"/>
      <c r="JEQ7" s="137"/>
      <c r="JER7" s="137"/>
      <c r="JEU7" s="289"/>
      <c r="JEV7" s="289"/>
      <c r="JEW7" s="166"/>
      <c r="JEX7" s="166"/>
      <c r="JEY7" s="166"/>
      <c r="JEZ7" s="137"/>
      <c r="JFA7" s="137"/>
      <c r="JFC7" s="544"/>
      <c r="JFD7" s="137"/>
      <c r="JFE7" s="137"/>
      <c r="JFH7" s="289"/>
      <c r="JFI7" s="289"/>
      <c r="JFJ7" s="166"/>
      <c r="JFK7" s="166"/>
      <c r="JFL7" s="166"/>
      <c r="JFM7" s="137"/>
      <c r="JFN7" s="137"/>
      <c r="JFP7" s="544"/>
      <c r="JFQ7" s="137"/>
      <c r="JFR7" s="137"/>
      <c r="JFU7" s="289"/>
      <c r="JFV7" s="289"/>
      <c r="JFW7" s="166"/>
      <c r="JFX7" s="166"/>
      <c r="JFY7" s="166"/>
      <c r="JFZ7" s="137"/>
      <c r="JGA7" s="137"/>
      <c r="JGC7" s="544"/>
      <c r="JGD7" s="137"/>
      <c r="JGE7" s="137"/>
      <c r="JGH7" s="289"/>
      <c r="JGI7" s="289"/>
      <c r="JGJ7" s="166"/>
      <c r="JGK7" s="166"/>
      <c r="JGL7" s="166"/>
      <c r="JGM7" s="137"/>
      <c r="JGN7" s="137"/>
      <c r="JGP7" s="544"/>
      <c r="JGQ7" s="137"/>
      <c r="JGR7" s="137"/>
      <c r="JGU7" s="289"/>
      <c r="JGV7" s="289"/>
      <c r="JGW7" s="166"/>
      <c r="JGX7" s="166"/>
      <c r="JGY7" s="166"/>
      <c r="JGZ7" s="137"/>
      <c r="JHA7" s="137"/>
      <c r="JHC7" s="544"/>
      <c r="JHD7" s="137"/>
      <c r="JHE7" s="137"/>
      <c r="JHH7" s="289"/>
      <c r="JHI7" s="289"/>
      <c r="JHJ7" s="166"/>
      <c r="JHK7" s="166"/>
      <c r="JHL7" s="166"/>
      <c r="JHM7" s="137"/>
      <c r="JHN7" s="137"/>
      <c r="JHP7" s="544"/>
      <c r="JHQ7" s="137"/>
      <c r="JHR7" s="137"/>
      <c r="JHU7" s="289"/>
      <c r="JHV7" s="289"/>
      <c r="JHW7" s="166"/>
      <c r="JHX7" s="166"/>
      <c r="JHY7" s="166"/>
      <c r="JHZ7" s="137"/>
      <c r="JIA7" s="137"/>
      <c r="JIC7" s="544"/>
      <c r="JID7" s="137"/>
      <c r="JIE7" s="137"/>
      <c r="JIH7" s="289"/>
      <c r="JII7" s="289"/>
      <c r="JIJ7" s="166"/>
      <c r="JIK7" s="166"/>
      <c r="JIL7" s="166"/>
      <c r="JIM7" s="137"/>
      <c r="JIN7" s="137"/>
      <c r="JIP7" s="544"/>
      <c r="JIQ7" s="137"/>
      <c r="JIR7" s="137"/>
      <c r="JIU7" s="289"/>
      <c r="JIV7" s="289"/>
      <c r="JIW7" s="166"/>
      <c r="JIX7" s="166"/>
      <c r="JIY7" s="166"/>
      <c r="JIZ7" s="137"/>
      <c r="JJA7" s="137"/>
      <c r="JJC7" s="544"/>
      <c r="JJD7" s="137"/>
      <c r="JJE7" s="137"/>
      <c r="JJH7" s="289"/>
      <c r="JJI7" s="289"/>
      <c r="JJJ7" s="166"/>
      <c r="JJK7" s="166"/>
      <c r="JJL7" s="166"/>
      <c r="JJM7" s="137"/>
      <c r="JJN7" s="137"/>
      <c r="JJP7" s="544"/>
      <c r="JJQ7" s="137"/>
      <c r="JJR7" s="137"/>
      <c r="JJU7" s="289"/>
      <c r="JJV7" s="289"/>
      <c r="JJW7" s="166"/>
      <c r="JJX7" s="166"/>
      <c r="JJY7" s="166"/>
      <c r="JJZ7" s="137"/>
      <c r="JKA7" s="137"/>
      <c r="JKC7" s="544"/>
      <c r="JKD7" s="137"/>
      <c r="JKE7" s="137"/>
      <c r="JKH7" s="289"/>
      <c r="JKI7" s="289"/>
      <c r="JKJ7" s="166"/>
      <c r="JKK7" s="166"/>
      <c r="JKL7" s="166"/>
      <c r="JKM7" s="137"/>
      <c r="JKN7" s="137"/>
      <c r="JKP7" s="544"/>
      <c r="JKQ7" s="137"/>
      <c r="JKR7" s="137"/>
      <c r="JKU7" s="289"/>
      <c r="JKV7" s="289"/>
      <c r="JKW7" s="166"/>
      <c r="JKX7" s="166"/>
      <c r="JKY7" s="166"/>
      <c r="JKZ7" s="137"/>
      <c r="JLA7" s="137"/>
      <c r="JLC7" s="544"/>
      <c r="JLD7" s="137"/>
      <c r="JLE7" s="137"/>
      <c r="JLH7" s="289"/>
      <c r="JLI7" s="289"/>
      <c r="JLJ7" s="166"/>
      <c r="JLK7" s="166"/>
      <c r="JLL7" s="166"/>
      <c r="JLM7" s="137"/>
      <c r="JLN7" s="137"/>
      <c r="JLP7" s="544"/>
      <c r="JLQ7" s="137"/>
      <c r="JLR7" s="137"/>
      <c r="JLU7" s="289"/>
      <c r="JLV7" s="289"/>
      <c r="JLW7" s="166"/>
      <c r="JLX7" s="166"/>
      <c r="JLY7" s="166"/>
      <c r="JLZ7" s="137"/>
      <c r="JMA7" s="137"/>
      <c r="JMC7" s="544"/>
      <c r="JMD7" s="137"/>
      <c r="JME7" s="137"/>
      <c r="JMH7" s="289"/>
      <c r="JMI7" s="289"/>
      <c r="JMJ7" s="166"/>
      <c r="JMK7" s="166"/>
      <c r="JML7" s="166"/>
      <c r="JMM7" s="137"/>
      <c r="JMN7" s="137"/>
      <c r="JMP7" s="544"/>
      <c r="JMQ7" s="137"/>
      <c r="JMR7" s="137"/>
      <c r="JMU7" s="289"/>
      <c r="JMV7" s="289"/>
      <c r="JMW7" s="166"/>
      <c r="JMX7" s="166"/>
      <c r="JMY7" s="166"/>
      <c r="JMZ7" s="137"/>
      <c r="JNA7" s="137"/>
      <c r="JNC7" s="544"/>
      <c r="JND7" s="137"/>
      <c r="JNE7" s="137"/>
      <c r="JNH7" s="289"/>
      <c r="JNI7" s="289"/>
      <c r="JNJ7" s="166"/>
      <c r="JNK7" s="166"/>
      <c r="JNL7" s="166"/>
      <c r="JNM7" s="137"/>
      <c r="JNN7" s="137"/>
      <c r="JNP7" s="544"/>
      <c r="JNQ7" s="137"/>
      <c r="JNR7" s="137"/>
      <c r="JNU7" s="289"/>
      <c r="JNV7" s="289"/>
      <c r="JNW7" s="166"/>
      <c r="JNX7" s="166"/>
      <c r="JNY7" s="166"/>
      <c r="JNZ7" s="137"/>
      <c r="JOA7" s="137"/>
      <c r="JOC7" s="544"/>
      <c r="JOD7" s="137"/>
      <c r="JOE7" s="137"/>
      <c r="JOH7" s="289"/>
      <c r="JOI7" s="289"/>
      <c r="JOJ7" s="166"/>
      <c r="JOK7" s="166"/>
      <c r="JOL7" s="166"/>
      <c r="JOM7" s="137"/>
      <c r="JON7" s="137"/>
      <c r="JOP7" s="544"/>
      <c r="JOQ7" s="137"/>
      <c r="JOR7" s="137"/>
      <c r="JOU7" s="289"/>
      <c r="JOV7" s="289"/>
      <c r="JOW7" s="166"/>
      <c r="JOX7" s="166"/>
      <c r="JOY7" s="166"/>
      <c r="JOZ7" s="137"/>
      <c r="JPA7" s="137"/>
      <c r="JPC7" s="544"/>
      <c r="JPD7" s="137"/>
      <c r="JPE7" s="137"/>
      <c r="JPH7" s="289"/>
      <c r="JPI7" s="289"/>
      <c r="JPJ7" s="166"/>
      <c r="JPK7" s="166"/>
      <c r="JPL7" s="166"/>
      <c r="JPM7" s="137"/>
      <c r="JPN7" s="137"/>
      <c r="JPP7" s="544"/>
      <c r="JPQ7" s="137"/>
      <c r="JPR7" s="137"/>
      <c r="JPU7" s="289"/>
      <c r="JPV7" s="289"/>
      <c r="JPW7" s="166"/>
      <c r="JPX7" s="166"/>
      <c r="JPY7" s="166"/>
      <c r="JPZ7" s="137"/>
      <c r="JQA7" s="137"/>
      <c r="JQC7" s="544"/>
      <c r="JQD7" s="137"/>
      <c r="JQE7" s="137"/>
      <c r="JQH7" s="289"/>
      <c r="JQI7" s="289"/>
      <c r="JQJ7" s="166"/>
      <c r="JQK7" s="166"/>
      <c r="JQL7" s="166"/>
      <c r="JQM7" s="137"/>
      <c r="JQN7" s="137"/>
      <c r="JQP7" s="544"/>
      <c r="JQQ7" s="137"/>
      <c r="JQR7" s="137"/>
      <c r="JQU7" s="289"/>
      <c r="JQV7" s="289"/>
      <c r="JQW7" s="166"/>
      <c r="JQX7" s="166"/>
      <c r="JQY7" s="166"/>
      <c r="JQZ7" s="137"/>
      <c r="JRA7" s="137"/>
      <c r="JRC7" s="544"/>
      <c r="JRD7" s="137"/>
      <c r="JRE7" s="137"/>
      <c r="JRH7" s="289"/>
      <c r="JRI7" s="289"/>
      <c r="JRJ7" s="166"/>
      <c r="JRK7" s="166"/>
      <c r="JRL7" s="166"/>
      <c r="JRM7" s="137"/>
      <c r="JRN7" s="137"/>
      <c r="JRP7" s="544"/>
      <c r="JRQ7" s="137"/>
      <c r="JRR7" s="137"/>
      <c r="JRU7" s="289"/>
      <c r="JRV7" s="289"/>
      <c r="JRW7" s="166"/>
      <c r="JRX7" s="166"/>
      <c r="JRY7" s="166"/>
      <c r="JRZ7" s="137"/>
      <c r="JSA7" s="137"/>
      <c r="JSC7" s="544"/>
      <c r="JSD7" s="137"/>
      <c r="JSE7" s="137"/>
      <c r="JSH7" s="289"/>
      <c r="JSI7" s="289"/>
      <c r="JSJ7" s="166"/>
      <c r="JSK7" s="166"/>
      <c r="JSL7" s="166"/>
      <c r="JSM7" s="137"/>
      <c r="JSN7" s="137"/>
      <c r="JSP7" s="544"/>
      <c r="JSQ7" s="137"/>
      <c r="JSR7" s="137"/>
      <c r="JSU7" s="289"/>
      <c r="JSV7" s="289"/>
      <c r="JSW7" s="166"/>
      <c r="JSX7" s="166"/>
      <c r="JSY7" s="166"/>
      <c r="JSZ7" s="137"/>
      <c r="JTA7" s="137"/>
      <c r="JTC7" s="544"/>
      <c r="JTD7" s="137"/>
      <c r="JTE7" s="137"/>
      <c r="JTH7" s="289"/>
      <c r="JTI7" s="289"/>
      <c r="JTJ7" s="166"/>
      <c r="JTK7" s="166"/>
      <c r="JTL7" s="166"/>
      <c r="JTM7" s="137"/>
      <c r="JTN7" s="137"/>
      <c r="JTP7" s="544"/>
      <c r="JTQ7" s="137"/>
      <c r="JTR7" s="137"/>
      <c r="JTU7" s="289"/>
      <c r="JTV7" s="289"/>
      <c r="JTW7" s="166"/>
      <c r="JTX7" s="166"/>
      <c r="JTY7" s="166"/>
      <c r="JTZ7" s="137"/>
      <c r="JUA7" s="137"/>
      <c r="JUC7" s="544"/>
      <c r="JUD7" s="137"/>
      <c r="JUE7" s="137"/>
      <c r="JUH7" s="289"/>
      <c r="JUI7" s="289"/>
      <c r="JUJ7" s="166"/>
      <c r="JUK7" s="166"/>
      <c r="JUL7" s="166"/>
      <c r="JUM7" s="137"/>
      <c r="JUN7" s="137"/>
      <c r="JUP7" s="544"/>
      <c r="JUQ7" s="137"/>
      <c r="JUR7" s="137"/>
      <c r="JUU7" s="289"/>
      <c r="JUV7" s="289"/>
      <c r="JUW7" s="166"/>
      <c r="JUX7" s="166"/>
      <c r="JUY7" s="166"/>
      <c r="JUZ7" s="137"/>
      <c r="JVA7" s="137"/>
      <c r="JVC7" s="544"/>
      <c r="JVD7" s="137"/>
      <c r="JVE7" s="137"/>
      <c r="JVH7" s="289"/>
      <c r="JVI7" s="289"/>
      <c r="JVJ7" s="166"/>
      <c r="JVK7" s="166"/>
      <c r="JVL7" s="166"/>
      <c r="JVM7" s="137"/>
      <c r="JVN7" s="137"/>
      <c r="JVP7" s="544"/>
      <c r="JVQ7" s="137"/>
      <c r="JVR7" s="137"/>
      <c r="JVU7" s="289"/>
      <c r="JVV7" s="289"/>
      <c r="JVW7" s="166"/>
      <c r="JVX7" s="166"/>
      <c r="JVY7" s="166"/>
      <c r="JVZ7" s="137"/>
      <c r="JWA7" s="137"/>
      <c r="JWC7" s="544"/>
      <c r="JWD7" s="137"/>
      <c r="JWE7" s="137"/>
      <c r="JWH7" s="289"/>
      <c r="JWI7" s="289"/>
      <c r="JWJ7" s="166"/>
      <c r="JWK7" s="166"/>
      <c r="JWL7" s="166"/>
      <c r="JWM7" s="137"/>
      <c r="JWN7" s="137"/>
      <c r="JWP7" s="544"/>
      <c r="JWQ7" s="137"/>
      <c r="JWR7" s="137"/>
      <c r="JWU7" s="289"/>
      <c r="JWV7" s="289"/>
      <c r="JWW7" s="166"/>
      <c r="JWX7" s="166"/>
      <c r="JWY7" s="166"/>
      <c r="JWZ7" s="137"/>
      <c r="JXA7" s="137"/>
      <c r="JXC7" s="544"/>
      <c r="JXD7" s="137"/>
      <c r="JXE7" s="137"/>
      <c r="JXH7" s="289"/>
      <c r="JXI7" s="289"/>
      <c r="JXJ7" s="166"/>
      <c r="JXK7" s="166"/>
      <c r="JXL7" s="166"/>
      <c r="JXM7" s="137"/>
      <c r="JXN7" s="137"/>
      <c r="JXP7" s="544"/>
      <c r="JXQ7" s="137"/>
      <c r="JXR7" s="137"/>
      <c r="JXU7" s="289"/>
      <c r="JXV7" s="289"/>
      <c r="JXW7" s="166"/>
      <c r="JXX7" s="166"/>
      <c r="JXY7" s="166"/>
      <c r="JXZ7" s="137"/>
      <c r="JYA7" s="137"/>
      <c r="JYC7" s="544"/>
      <c r="JYD7" s="137"/>
      <c r="JYE7" s="137"/>
      <c r="JYH7" s="289"/>
      <c r="JYI7" s="289"/>
      <c r="JYJ7" s="166"/>
      <c r="JYK7" s="166"/>
      <c r="JYL7" s="166"/>
      <c r="JYM7" s="137"/>
      <c r="JYN7" s="137"/>
      <c r="JYP7" s="544"/>
      <c r="JYQ7" s="137"/>
      <c r="JYR7" s="137"/>
      <c r="JYU7" s="289"/>
      <c r="JYV7" s="289"/>
      <c r="JYW7" s="166"/>
      <c r="JYX7" s="166"/>
      <c r="JYY7" s="166"/>
      <c r="JYZ7" s="137"/>
      <c r="JZA7" s="137"/>
      <c r="JZC7" s="544"/>
      <c r="JZD7" s="137"/>
      <c r="JZE7" s="137"/>
      <c r="JZH7" s="289"/>
      <c r="JZI7" s="289"/>
      <c r="JZJ7" s="166"/>
      <c r="JZK7" s="166"/>
      <c r="JZL7" s="166"/>
      <c r="JZM7" s="137"/>
      <c r="JZN7" s="137"/>
      <c r="JZP7" s="544"/>
      <c r="JZQ7" s="137"/>
      <c r="JZR7" s="137"/>
      <c r="JZU7" s="289"/>
      <c r="JZV7" s="289"/>
      <c r="JZW7" s="166"/>
      <c r="JZX7" s="166"/>
      <c r="JZY7" s="166"/>
      <c r="JZZ7" s="137"/>
      <c r="KAA7" s="137"/>
      <c r="KAC7" s="544"/>
      <c r="KAD7" s="137"/>
      <c r="KAE7" s="137"/>
      <c r="KAH7" s="289"/>
      <c r="KAI7" s="289"/>
      <c r="KAJ7" s="166"/>
      <c r="KAK7" s="166"/>
      <c r="KAL7" s="166"/>
      <c r="KAM7" s="137"/>
      <c r="KAN7" s="137"/>
      <c r="KAP7" s="544"/>
      <c r="KAQ7" s="137"/>
      <c r="KAR7" s="137"/>
      <c r="KAU7" s="289"/>
      <c r="KAV7" s="289"/>
      <c r="KAW7" s="166"/>
      <c r="KAX7" s="166"/>
      <c r="KAY7" s="166"/>
      <c r="KAZ7" s="137"/>
      <c r="KBA7" s="137"/>
      <c r="KBC7" s="544"/>
      <c r="KBD7" s="137"/>
      <c r="KBE7" s="137"/>
      <c r="KBH7" s="289"/>
      <c r="KBI7" s="289"/>
      <c r="KBJ7" s="166"/>
      <c r="KBK7" s="166"/>
      <c r="KBL7" s="166"/>
      <c r="KBM7" s="137"/>
      <c r="KBN7" s="137"/>
      <c r="KBP7" s="544"/>
      <c r="KBQ7" s="137"/>
      <c r="KBR7" s="137"/>
      <c r="KBU7" s="289"/>
      <c r="KBV7" s="289"/>
      <c r="KBW7" s="166"/>
      <c r="KBX7" s="166"/>
      <c r="KBY7" s="166"/>
      <c r="KBZ7" s="137"/>
      <c r="KCA7" s="137"/>
      <c r="KCC7" s="544"/>
      <c r="KCD7" s="137"/>
      <c r="KCE7" s="137"/>
      <c r="KCH7" s="289"/>
      <c r="KCI7" s="289"/>
      <c r="KCJ7" s="166"/>
      <c r="KCK7" s="166"/>
      <c r="KCL7" s="166"/>
      <c r="KCM7" s="137"/>
      <c r="KCN7" s="137"/>
      <c r="KCP7" s="544"/>
      <c r="KCQ7" s="137"/>
      <c r="KCR7" s="137"/>
      <c r="KCU7" s="289"/>
      <c r="KCV7" s="289"/>
      <c r="KCW7" s="166"/>
      <c r="KCX7" s="166"/>
      <c r="KCY7" s="166"/>
      <c r="KCZ7" s="137"/>
      <c r="KDA7" s="137"/>
      <c r="KDC7" s="544"/>
      <c r="KDD7" s="137"/>
      <c r="KDE7" s="137"/>
      <c r="KDH7" s="289"/>
      <c r="KDI7" s="289"/>
      <c r="KDJ7" s="166"/>
      <c r="KDK7" s="166"/>
      <c r="KDL7" s="166"/>
      <c r="KDM7" s="137"/>
      <c r="KDN7" s="137"/>
      <c r="KDP7" s="544"/>
      <c r="KDQ7" s="137"/>
      <c r="KDR7" s="137"/>
      <c r="KDU7" s="289"/>
      <c r="KDV7" s="289"/>
      <c r="KDW7" s="166"/>
      <c r="KDX7" s="166"/>
      <c r="KDY7" s="166"/>
      <c r="KDZ7" s="137"/>
      <c r="KEA7" s="137"/>
      <c r="KEC7" s="544"/>
      <c r="KED7" s="137"/>
      <c r="KEE7" s="137"/>
      <c r="KEH7" s="289"/>
      <c r="KEI7" s="289"/>
      <c r="KEJ7" s="166"/>
      <c r="KEK7" s="166"/>
      <c r="KEL7" s="166"/>
      <c r="KEM7" s="137"/>
      <c r="KEN7" s="137"/>
      <c r="KEP7" s="544"/>
      <c r="KEQ7" s="137"/>
      <c r="KER7" s="137"/>
      <c r="KEU7" s="289"/>
      <c r="KEV7" s="289"/>
      <c r="KEW7" s="166"/>
      <c r="KEX7" s="166"/>
      <c r="KEY7" s="166"/>
      <c r="KEZ7" s="137"/>
      <c r="KFA7" s="137"/>
      <c r="KFC7" s="544"/>
      <c r="KFD7" s="137"/>
      <c r="KFE7" s="137"/>
      <c r="KFH7" s="289"/>
      <c r="KFI7" s="289"/>
      <c r="KFJ7" s="166"/>
      <c r="KFK7" s="166"/>
      <c r="KFL7" s="166"/>
      <c r="KFM7" s="137"/>
      <c r="KFN7" s="137"/>
      <c r="KFP7" s="544"/>
      <c r="KFQ7" s="137"/>
      <c r="KFR7" s="137"/>
      <c r="KFU7" s="289"/>
      <c r="KFV7" s="289"/>
      <c r="KFW7" s="166"/>
      <c r="KFX7" s="166"/>
      <c r="KFY7" s="166"/>
      <c r="KFZ7" s="137"/>
      <c r="KGA7" s="137"/>
      <c r="KGC7" s="544"/>
      <c r="KGD7" s="137"/>
      <c r="KGE7" s="137"/>
      <c r="KGH7" s="289"/>
      <c r="KGI7" s="289"/>
      <c r="KGJ7" s="166"/>
      <c r="KGK7" s="166"/>
      <c r="KGL7" s="166"/>
      <c r="KGM7" s="137"/>
      <c r="KGN7" s="137"/>
      <c r="KGP7" s="544"/>
      <c r="KGQ7" s="137"/>
      <c r="KGR7" s="137"/>
      <c r="KGU7" s="289"/>
      <c r="KGV7" s="289"/>
      <c r="KGW7" s="166"/>
      <c r="KGX7" s="166"/>
      <c r="KGY7" s="166"/>
      <c r="KGZ7" s="137"/>
      <c r="KHA7" s="137"/>
      <c r="KHC7" s="544"/>
      <c r="KHD7" s="137"/>
      <c r="KHE7" s="137"/>
      <c r="KHH7" s="289"/>
      <c r="KHI7" s="289"/>
      <c r="KHJ7" s="166"/>
      <c r="KHK7" s="166"/>
      <c r="KHL7" s="166"/>
      <c r="KHM7" s="137"/>
      <c r="KHN7" s="137"/>
      <c r="KHP7" s="544"/>
      <c r="KHQ7" s="137"/>
      <c r="KHR7" s="137"/>
      <c r="KHU7" s="289"/>
      <c r="KHV7" s="289"/>
      <c r="KHW7" s="166"/>
      <c r="KHX7" s="166"/>
      <c r="KHY7" s="166"/>
      <c r="KHZ7" s="137"/>
      <c r="KIA7" s="137"/>
      <c r="KIC7" s="544"/>
      <c r="KID7" s="137"/>
      <c r="KIE7" s="137"/>
      <c r="KIH7" s="289"/>
      <c r="KII7" s="289"/>
      <c r="KIJ7" s="166"/>
      <c r="KIK7" s="166"/>
      <c r="KIL7" s="166"/>
      <c r="KIM7" s="137"/>
      <c r="KIN7" s="137"/>
      <c r="KIP7" s="544"/>
      <c r="KIQ7" s="137"/>
      <c r="KIR7" s="137"/>
      <c r="KIU7" s="289"/>
      <c r="KIV7" s="289"/>
      <c r="KIW7" s="166"/>
      <c r="KIX7" s="166"/>
      <c r="KIY7" s="166"/>
      <c r="KIZ7" s="137"/>
      <c r="KJA7" s="137"/>
      <c r="KJC7" s="544"/>
      <c r="KJD7" s="137"/>
      <c r="KJE7" s="137"/>
      <c r="KJH7" s="289"/>
      <c r="KJI7" s="289"/>
      <c r="KJJ7" s="166"/>
      <c r="KJK7" s="166"/>
      <c r="KJL7" s="166"/>
      <c r="KJM7" s="137"/>
      <c r="KJN7" s="137"/>
      <c r="KJP7" s="544"/>
      <c r="KJQ7" s="137"/>
      <c r="KJR7" s="137"/>
      <c r="KJU7" s="289"/>
      <c r="KJV7" s="289"/>
      <c r="KJW7" s="166"/>
      <c r="KJX7" s="166"/>
      <c r="KJY7" s="166"/>
      <c r="KJZ7" s="137"/>
      <c r="KKA7" s="137"/>
      <c r="KKC7" s="544"/>
      <c r="KKD7" s="137"/>
      <c r="KKE7" s="137"/>
      <c r="KKH7" s="289"/>
      <c r="KKI7" s="289"/>
      <c r="KKJ7" s="166"/>
      <c r="KKK7" s="166"/>
      <c r="KKL7" s="166"/>
      <c r="KKM7" s="137"/>
      <c r="KKN7" s="137"/>
      <c r="KKP7" s="544"/>
      <c r="KKQ7" s="137"/>
      <c r="KKR7" s="137"/>
      <c r="KKU7" s="289"/>
      <c r="KKV7" s="289"/>
      <c r="KKW7" s="166"/>
      <c r="KKX7" s="166"/>
      <c r="KKY7" s="166"/>
      <c r="KKZ7" s="137"/>
      <c r="KLA7" s="137"/>
      <c r="KLC7" s="544"/>
      <c r="KLD7" s="137"/>
      <c r="KLE7" s="137"/>
      <c r="KLH7" s="289"/>
      <c r="KLI7" s="289"/>
      <c r="KLJ7" s="166"/>
      <c r="KLK7" s="166"/>
      <c r="KLL7" s="166"/>
      <c r="KLM7" s="137"/>
      <c r="KLN7" s="137"/>
      <c r="KLP7" s="544"/>
      <c r="KLQ7" s="137"/>
      <c r="KLR7" s="137"/>
      <c r="KLU7" s="289"/>
      <c r="KLV7" s="289"/>
      <c r="KLW7" s="166"/>
      <c r="KLX7" s="166"/>
      <c r="KLY7" s="166"/>
      <c r="KLZ7" s="137"/>
      <c r="KMA7" s="137"/>
      <c r="KMC7" s="544"/>
      <c r="KMD7" s="137"/>
      <c r="KME7" s="137"/>
      <c r="KMH7" s="289"/>
      <c r="KMI7" s="289"/>
      <c r="KMJ7" s="166"/>
      <c r="KMK7" s="166"/>
      <c r="KML7" s="166"/>
      <c r="KMM7" s="137"/>
      <c r="KMN7" s="137"/>
      <c r="KMP7" s="544"/>
      <c r="KMQ7" s="137"/>
      <c r="KMR7" s="137"/>
      <c r="KMU7" s="289"/>
      <c r="KMV7" s="289"/>
      <c r="KMW7" s="166"/>
      <c r="KMX7" s="166"/>
      <c r="KMY7" s="166"/>
      <c r="KMZ7" s="137"/>
      <c r="KNA7" s="137"/>
      <c r="KNC7" s="544"/>
      <c r="KND7" s="137"/>
      <c r="KNE7" s="137"/>
      <c r="KNH7" s="289"/>
      <c r="KNI7" s="289"/>
      <c r="KNJ7" s="166"/>
      <c r="KNK7" s="166"/>
      <c r="KNL7" s="166"/>
      <c r="KNM7" s="137"/>
      <c r="KNN7" s="137"/>
      <c r="KNP7" s="544"/>
      <c r="KNQ7" s="137"/>
      <c r="KNR7" s="137"/>
      <c r="KNU7" s="289"/>
      <c r="KNV7" s="289"/>
      <c r="KNW7" s="166"/>
      <c r="KNX7" s="166"/>
      <c r="KNY7" s="166"/>
      <c r="KNZ7" s="137"/>
      <c r="KOA7" s="137"/>
      <c r="KOC7" s="544"/>
      <c r="KOD7" s="137"/>
      <c r="KOE7" s="137"/>
      <c r="KOH7" s="289"/>
      <c r="KOI7" s="289"/>
      <c r="KOJ7" s="166"/>
      <c r="KOK7" s="166"/>
      <c r="KOL7" s="166"/>
      <c r="KOM7" s="137"/>
      <c r="KON7" s="137"/>
      <c r="KOP7" s="544"/>
      <c r="KOQ7" s="137"/>
      <c r="KOR7" s="137"/>
      <c r="KOU7" s="289"/>
      <c r="KOV7" s="289"/>
      <c r="KOW7" s="166"/>
      <c r="KOX7" s="166"/>
      <c r="KOY7" s="166"/>
      <c r="KOZ7" s="137"/>
      <c r="KPA7" s="137"/>
      <c r="KPC7" s="544"/>
      <c r="KPD7" s="137"/>
      <c r="KPE7" s="137"/>
      <c r="KPH7" s="289"/>
      <c r="KPI7" s="289"/>
      <c r="KPJ7" s="166"/>
      <c r="KPK7" s="166"/>
      <c r="KPL7" s="166"/>
      <c r="KPM7" s="137"/>
      <c r="KPN7" s="137"/>
      <c r="KPP7" s="544"/>
      <c r="KPQ7" s="137"/>
      <c r="KPR7" s="137"/>
      <c r="KPU7" s="289"/>
      <c r="KPV7" s="289"/>
      <c r="KPW7" s="166"/>
      <c r="KPX7" s="166"/>
      <c r="KPY7" s="166"/>
      <c r="KPZ7" s="137"/>
      <c r="KQA7" s="137"/>
      <c r="KQC7" s="544"/>
      <c r="KQD7" s="137"/>
      <c r="KQE7" s="137"/>
      <c r="KQH7" s="289"/>
      <c r="KQI7" s="289"/>
      <c r="KQJ7" s="166"/>
      <c r="KQK7" s="166"/>
      <c r="KQL7" s="166"/>
      <c r="KQM7" s="137"/>
      <c r="KQN7" s="137"/>
      <c r="KQP7" s="544"/>
      <c r="KQQ7" s="137"/>
      <c r="KQR7" s="137"/>
      <c r="KQU7" s="289"/>
      <c r="KQV7" s="289"/>
      <c r="KQW7" s="166"/>
      <c r="KQX7" s="166"/>
      <c r="KQY7" s="166"/>
      <c r="KQZ7" s="137"/>
      <c r="KRA7" s="137"/>
      <c r="KRC7" s="544"/>
      <c r="KRD7" s="137"/>
      <c r="KRE7" s="137"/>
      <c r="KRH7" s="289"/>
      <c r="KRI7" s="289"/>
      <c r="KRJ7" s="166"/>
      <c r="KRK7" s="166"/>
      <c r="KRL7" s="166"/>
      <c r="KRM7" s="137"/>
      <c r="KRN7" s="137"/>
      <c r="KRP7" s="544"/>
      <c r="KRQ7" s="137"/>
      <c r="KRR7" s="137"/>
      <c r="KRU7" s="289"/>
      <c r="KRV7" s="289"/>
      <c r="KRW7" s="166"/>
      <c r="KRX7" s="166"/>
      <c r="KRY7" s="166"/>
      <c r="KRZ7" s="137"/>
      <c r="KSA7" s="137"/>
      <c r="KSC7" s="544"/>
      <c r="KSD7" s="137"/>
      <c r="KSE7" s="137"/>
      <c r="KSH7" s="289"/>
      <c r="KSI7" s="289"/>
      <c r="KSJ7" s="166"/>
      <c r="KSK7" s="166"/>
      <c r="KSL7" s="166"/>
      <c r="KSM7" s="137"/>
      <c r="KSN7" s="137"/>
      <c r="KSP7" s="544"/>
      <c r="KSQ7" s="137"/>
      <c r="KSR7" s="137"/>
      <c r="KSU7" s="289"/>
      <c r="KSV7" s="289"/>
      <c r="KSW7" s="166"/>
      <c r="KSX7" s="166"/>
      <c r="KSY7" s="166"/>
      <c r="KSZ7" s="137"/>
      <c r="KTA7" s="137"/>
      <c r="KTC7" s="544"/>
      <c r="KTD7" s="137"/>
      <c r="KTE7" s="137"/>
      <c r="KTH7" s="289"/>
      <c r="KTI7" s="289"/>
      <c r="KTJ7" s="166"/>
      <c r="KTK7" s="166"/>
      <c r="KTL7" s="166"/>
      <c r="KTM7" s="137"/>
      <c r="KTN7" s="137"/>
      <c r="KTP7" s="544"/>
      <c r="KTQ7" s="137"/>
      <c r="KTR7" s="137"/>
      <c r="KTU7" s="289"/>
      <c r="KTV7" s="289"/>
      <c r="KTW7" s="166"/>
      <c r="KTX7" s="166"/>
      <c r="KTY7" s="166"/>
      <c r="KTZ7" s="137"/>
      <c r="KUA7" s="137"/>
      <c r="KUC7" s="544"/>
      <c r="KUD7" s="137"/>
      <c r="KUE7" s="137"/>
      <c r="KUH7" s="289"/>
      <c r="KUI7" s="289"/>
      <c r="KUJ7" s="166"/>
      <c r="KUK7" s="166"/>
      <c r="KUL7" s="166"/>
      <c r="KUM7" s="137"/>
      <c r="KUN7" s="137"/>
      <c r="KUP7" s="544"/>
      <c r="KUQ7" s="137"/>
      <c r="KUR7" s="137"/>
      <c r="KUU7" s="289"/>
      <c r="KUV7" s="289"/>
      <c r="KUW7" s="166"/>
      <c r="KUX7" s="166"/>
      <c r="KUY7" s="166"/>
      <c r="KUZ7" s="137"/>
      <c r="KVA7" s="137"/>
      <c r="KVC7" s="544"/>
      <c r="KVD7" s="137"/>
      <c r="KVE7" s="137"/>
      <c r="KVH7" s="289"/>
      <c r="KVI7" s="289"/>
      <c r="KVJ7" s="166"/>
      <c r="KVK7" s="166"/>
      <c r="KVL7" s="166"/>
      <c r="KVM7" s="137"/>
      <c r="KVN7" s="137"/>
      <c r="KVP7" s="544"/>
      <c r="KVQ7" s="137"/>
      <c r="KVR7" s="137"/>
      <c r="KVU7" s="289"/>
      <c r="KVV7" s="289"/>
      <c r="KVW7" s="166"/>
      <c r="KVX7" s="166"/>
      <c r="KVY7" s="166"/>
      <c r="KVZ7" s="137"/>
      <c r="KWA7" s="137"/>
      <c r="KWC7" s="544"/>
      <c r="KWD7" s="137"/>
      <c r="KWE7" s="137"/>
      <c r="KWH7" s="289"/>
      <c r="KWI7" s="289"/>
      <c r="KWJ7" s="166"/>
      <c r="KWK7" s="166"/>
      <c r="KWL7" s="166"/>
      <c r="KWM7" s="137"/>
      <c r="KWN7" s="137"/>
      <c r="KWP7" s="544"/>
      <c r="KWQ7" s="137"/>
      <c r="KWR7" s="137"/>
      <c r="KWU7" s="289"/>
      <c r="KWV7" s="289"/>
      <c r="KWW7" s="166"/>
      <c r="KWX7" s="166"/>
      <c r="KWY7" s="166"/>
      <c r="KWZ7" s="137"/>
      <c r="KXA7" s="137"/>
      <c r="KXC7" s="544"/>
      <c r="KXD7" s="137"/>
      <c r="KXE7" s="137"/>
      <c r="KXH7" s="289"/>
      <c r="KXI7" s="289"/>
      <c r="KXJ7" s="166"/>
      <c r="KXK7" s="166"/>
      <c r="KXL7" s="166"/>
      <c r="KXM7" s="137"/>
      <c r="KXN7" s="137"/>
      <c r="KXP7" s="544"/>
      <c r="KXQ7" s="137"/>
      <c r="KXR7" s="137"/>
      <c r="KXU7" s="289"/>
      <c r="KXV7" s="289"/>
      <c r="KXW7" s="166"/>
      <c r="KXX7" s="166"/>
      <c r="KXY7" s="166"/>
      <c r="KXZ7" s="137"/>
      <c r="KYA7" s="137"/>
      <c r="KYC7" s="544"/>
      <c r="KYD7" s="137"/>
      <c r="KYE7" s="137"/>
      <c r="KYH7" s="289"/>
      <c r="KYI7" s="289"/>
      <c r="KYJ7" s="166"/>
      <c r="KYK7" s="166"/>
      <c r="KYL7" s="166"/>
      <c r="KYM7" s="137"/>
      <c r="KYN7" s="137"/>
      <c r="KYP7" s="544"/>
      <c r="KYQ7" s="137"/>
      <c r="KYR7" s="137"/>
      <c r="KYU7" s="289"/>
      <c r="KYV7" s="289"/>
      <c r="KYW7" s="166"/>
      <c r="KYX7" s="166"/>
      <c r="KYY7" s="166"/>
      <c r="KYZ7" s="137"/>
      <c r="KZA7" s="137"/>
      <c r="KZC7" s="544"/>
      <c r="KZD7" s="137"/>
      <c r="KZE7" s="137"/>
      <c r="KZH7" s="289"/>
      <c r="KZI7" s="289"/>
      <c r="KZJ7" s="166"/>
      <c r="KZK7" s="166"/>
      <c r="KZL7" s="166"/>
      <c r="KZM7" s="137"/>
      <c r="KZN7" s="137"/>
      <c r="KZP7" s="544"/>
      <c r="KZQ7" s="137"/>
      <c r="KZR7" s="137"/>
      <c r="KZU7" s="289"/>
      <c r="KZV7" s="289"/>
      <c r="KZW7" s="166"/>
      <c r="KZX7" s="166"/>
      <c r="KZY7" s="166"/>
      <c r="KZZ7" s="137"/>
      <c r="LAA7" s="137"/>
      <c r="LAC7" s="544"/>
      <c r="LAD7" s="137"/>
      <c r="LAE7" s="137"/>
      <c r="LAH7" s="289"/>
      <c r="LAI7" s="289"/>
      <c r="LAJ7" s="166"/>
      <c r="LAK7" s="166"/>
      <c r="LAL7" s="166"/>
      <c r="LAM7" s="137"/>
      <c r="LAN7" s="137"/>
      <c r="LAP7" s="544"/>
      <c r="LAQ7" s="137"/>
      <c r="LAR7" s="137"/>
      <c r="LAU7" s="289"/>
      <c r="LAV7" s="289"/>
      <c r="LAW7" s="166"/>
      <c r="LAX7" s="166"/>
      <c r="LAY7" s="166"/>
      <c r="LAZ7" s="137"/>
      <c r="LBA7" s="137"/>
      <c r="LBC7" s="544"/>
      <c r="LBD7" s="137"/>
      <c r="LBE7" s="137"/>
      <c r="LBH7" s="289"/>
      <c r="LBI7" s="289"/>
      <c r="LBJ7" s="166"/>
      <c r="LBK7" s="166"/>
      <c r="LBL7" s="166"/>
      <c r="LBM7" s="137"/>
      <c r="LBN7" s="137"/>
      <c r="LBP7" s="544"/>
      <c r="LBQ7" s="137"/>
      <c r="LBR7" s="137"/>
      <c r="LBU7" s="289"/>
      <c r="LBV7" s="289"/>
      <c r="LBW7" s="166"/>
      <c r="LBX7" s="166"/>
      <c r="LBY7" s="166"/>
      <c r="LBZ7" s="137"/>
      <c r="LCA7" s="137"/>
      <c r="LCC7" s="544"/>
      <c r="LCD7" s="137"/>
      <c r="LCE7" s="137"/>
      <c r="LCH7" s="289"/>
      <c r="LCI7" s="289"/>
      <c r="LCJ7" s="166"/>
      <c r="LCK7" s="166"/>
      <c r="LCL7" s="166"/>
      <c r="LCM7" s="137"/>
      <c r="LCN7" s="137"/>
      <c r="LCP7" s="544"/>
      <c r="LCQ7" s="137"/>
      <c r="LCR7" s="137"/>
      <c r="LCU7" s="289"/>
      <c r="LCV7" s="289"/>
      <c r="LCW7" s="166"/>
      <c r="LCX7" s="166"/>
      <c r="LCY7" s="166"/>
      <c r="LCZ7" s="137"/>
      <c r="LDA7" s="137"/>
      <c r="LDC7" s="544"/>
      <c r="LDD7" s="137"/>
      <c r="LDE7" s="137"/>
      <c r="LDH7" s="289"/>
      <c r="LDI7" s="289"/>
      <c r="LDJ7" s="166"/>
      <c r="LDK7" s="166"/>
      <c r="LDL7" s="166"/>
      <c r="LDM7" s="137"/>
      <c r="LDN7" s="137"/>
      <c r="LDP7" s="544"/>
      <c r="LDQ7" s="137"/>
      <c r="LDR7" s="137"/>
      <c r="LDU7" s="289"/>
      <c r="LDV7" s="289"/>
      <c r="LDW7" s="166"/>
      <c r="LDX7" s="166"/>
      <c r="LDY7" s="166"/>
      <c r="LDZ7" s="137"/>
      <c r="LEA7" s="137"/>
      <c r="LEC7" s="544"/>
      <c r="LED7" s="137"/>
      <c r="LEE7" s="137"/>
      <c r="LEH7" s="289"/>
      <c r="LEI7" s="289"/>
      <c r="LEJ7" s="166"/>
      <c r="LEK7" s="166"/>
      <c r="LEL7" s="166"/>
      <c r="LEM7" s="137"/>
      <c r="LEN7" s="137"/>
      <c r="LEP7" s="544"/>
      <c r="LEQ7" s="137"/>
      <c r="LER7" s="137"/>
      <c r="LEU7" s="289"/>
      <c r="LEV7" s="289"/>
      <c r="LEW7" s="166"/>
      <c r="LEX7" s="166"/>
      <c r="LEY7" s="166"/>
      <c r="LEZ7" s="137"/>
      <c r="LFA7" s="137"/>
      <c r="LFC7" s="544"/>
      <c r="LFD7" s="137"/>
      <c r="LFE7" s="137"/>
      <c r="LFH7" s="289"/>
      <c r="LFI7" s="289"/>
      <c r="LFJ7" s="166"/>
      <c r="LFK7" s="166"/>
      <c r="LFL7" s="166"/>
      <c r="LFM7" s="137"/>
      <c r="LFN7" s="137"/>
      <c r="LFP7" s="544"/>
      <c r="LFQ7" s="137"/>
      <c r="LFR7" s="137"/>
      <c r="LFU7" s="289"/>
      <c r="LFV7" s="289"/>
      <c r="LFW7" s="166"/>
      <c r="LFX7" s="166"/>
      <c r="LFY7" s="166"/>
      <c r="LFZ7" s="137"/>
      <c r="LGA7" s="137"/>
      <c r="LGC7" s="544"/>
      <c r="LGD7" s="137"/>
      <c r="LGE7" s="137"/>
      <c r="LGH7" s="289"/>
      <c r="LGI7" s="289"/>
      <c r="LGJ7" s="166"/>
      <c r="LGK7" s="166"/>
      <c r="LGL7" s="166"/>
      <c r="LGM7" s="137"/>
      <c r="LGN7" s="137"/>
      <c r="LGP7" s="544"/>
      <c r="LGQ7" s="137"/>
      <c r="LGR7" s="137"/>
      <c r="LGU7" s="289"/>
      <c r="LGV7" s="289"/>
      <c r="LGW7" s="166"/>
      <c r="LGX7" s="166"/>
      <c r="LGY7" s="166"/>
      <c r="LGZ7" s="137"/>
      <c r="LHA7" s="137"/>
      <c r="LHC7" s="544"/>
      <c r="LHD7" s="137"/>
      <c r="LHE7" s="137"/>
      <c r="LHH7" s="289"/>
      <c r="LHI7" s="289"/>
      <c r="LHJ7" s="166"/>
      <c r="LHK7" s="166"/>
      <c r="LHL7" s="166"/>
      <c r="LHM7" s="137"/>
      <c r="LHN7" s="137"/>
      <c r="LHP7" s="544"/>
      <c r="LHQ7" s="137"/>
      <c r="LHR7" s="137"/>
      <c r="LHU7" s="289"/>
      <c r="LHV7" s="289"/>
      <c r="LHW7" s="166"/>
      <c r="LHX7" s="166"/>
      <c r="LHY7" s="166"/>
      <c r="LHZ7" s="137"/>
      <c r="LIA7" s="137"/>
      <c r="LIC7" s="544"/>
      <c r="LID7" s="137"/>
      <c r="LIE7" s="137"/>
      <c r="LIH7" s="289"/>
      <c r="LII7" s="289"/>
      <c r="LIJ7" s="166"/>
      <c r="LIK7" s="166"/>
      <c r="LIL7" s="166"/>
      <c r="LIM7" s="137"/>
      <c r="LIN7" s="137"/>
      <c r="LIP7" s="544"/>
      <c r="LIQ7" s="137"/>
      <c r="LIR7" s="137"/>
      <c r="LIU7" s="289"/>
      <c r="LIV7" s="289"/>
      <c r="LIW7" s="166"/>
      <c r="LIX7" s="166"/>
      <c r="LIY7" s="166"/>
      <c r="LIZ7" s="137"/>
      <c r="LJA7" s="137"/>
      <c r="LJC7" s="544"/>
      <c r="LJD7" s="137"/>
      <c r="LJE7" s="137"/>
      <c r="LJH7" s="289"/>
      <c r="LJI7" s="289"/>
      <c r="LJJ7" s="166"/>
      <c r="LJK7" s="166"/>
      <c r="LJL7" s="166"/>
      <c r="LJM7" s="137"/>
      <c r="LJN7" s="137"/>
      <c r="LJP7" s="544"/>
      <c r="LJQ7" s="137"/>
      <c r="LJR7" s="137"/>
      <c r="LJU7" s="289"/>
      <c r="LJV7" s="289"/>
      <c r="LJW7" s="166"/>
      <c r="LJX7" s="166"/>
      <c r="LJY7" s="166"/>
      <c r="LJZ7" s="137"/>
      <c r="LKA7" s="137"/>
      <c r="LKC7" s="544"/>
      <c r="LKD7" s="137"/>
      <c r="LKE7" s="137"/>
      <c r="LKH7" s="289"/>
      <c r="LKI7" s="289"/>
      <c r="LKJ7" s="166"/>
      <c r="LKK7" s="166"/>
      <c r="LKL7" s="166"/>
      <c r="LKM7" s="137"/>
      <c r="LKN7" s="137"/>
      <c r="LKP7" s="544"/>
      <c r="LKQ7" s="137"/>
      <c r="LKR7" s="137"/>
      <c r="LKU7" s="289"/>
      <c r="LKV7" s="289"/>
      <c r="LKW7" s="166"/>
      <c r="LKX7" s="166"/>
      <c r="LKY7" s="166"/>
      <c r="LKZ7" s="137"/>
      <c r="LLA7" s="137"/>
      <c r="LLC7" s="544"/>
      <c r="LLD7" s="137"/>
      <c r="LLE7" s="137"/>
      <c r="LLH7" s="289"/>
      <c r="LLI7" s="289"/>
      <c r="LLJ7" s="166"/>
      <c r="LLK7" s="166"/>
      <c r="LLL7" s="166"/>
      <c r="LLM7" s="137"/>
      <c r="LLN7" s="137"/>
      <c r="LLP7" s="544"/>
      <c r="LLQ7" s="137"/>
      <c r="LLR7" s="137"/>
      <c r="LLU7" s="289"/>
      <c r="LLV7" s="289"/>
      <c r="LLW7" s="166"/>
      <c r="LLX7" s="166"/>
      <c r="LLY7" s="166"/>
      <c r="LLZ7" s="137"/>
      <c r="LMA7" s="137"/>
      <c r="LMC7" s="544"/>
      <c r="LMD7" s="137"/>
      <c r="LME7" s="137"/>
      <c r="LMH7" s="289"/>
      <c r="LMI7" s="289"/>
      <c r="LMJ7" s="166"/>
      <c r="LMK7" s="166"/>
      <c r="LML7" s="166"/>
      <c r="LMM7" s="137"/>
      <c r="LMN7" s="137"/>
      <c r="LMP7" s="544"/>
      <c r="LMQ7" s="137"/>
      <c r="LMR7" s="137"/>
      <c r="LMU7" s="289"/>
      <c r="LMV7" s="289"/>
      <c r="LMW7" s="166"/>
      <c r="LMX7" s="166"/>
      <c r="LMY7" s="166"/>
      <c r="LMZ7" s="137"/>
      <c r="LNA7" s="137"/>
      <c r="LNC7" s="544"/>
      <c r="LND7" s="137"/>
      <c r="LNE7" s="137"/>
      <c r="LNH7" s="289"/>
      <c r="LNI7" s="289"/>
      <c r="LNJ7" s="166"/>
      <c r="LNK7" s="166"/>
      <c r="LNL7" s="166"/>
      <c r="LNM7" s="137"/>
      <c r="LNN7" s="137"/>
      <c r="LNP7" s="544"/>
      <c r="LNQ7" s="137"/>
      <c r="LNR7" s="137"/>
      <c r="LNU7" s="289"/>
      <c r="LNV7" s="289"/>
      <c r="LNW7" s="166"/>
      <c r="LNX7" s="166"/>
      <c r="LNY7" s="166"/>
      <c r="LNZ7" s="137"/>
      <c r="LOA7" s="137"/>
      <c r="LOC7" s="544"/>
      <c r="LOD7" s="137"/>
      <c r="LOE7" s="137"/>
      <c r="LOH7" s="289"/>
      <c r="LOI7" s="289"/>
      <c r="LOJ7" s="166"/>
      <c r="LOK7" s="166"/>
      <c r="LOL7" s="166"/>
      <c r="LOM7" s="137"/>
      <c r="LON7" s="137"/>
      <c r="LOP7" s="544"/>
      <c r="LOQ7" s="137"/>
      <c r="LOR7" s="137"/>
      <c r="LOU7" s="289"/>
      <c r="LOV7" s="289"/>
      <c r="LOW7" s="166"/>
      <c r="LOX7" s="166"/>
      <c r="LOY7" s="166"/>
      <c r="LOZ7" s="137"/>
      <c r="LPA7" s="137"/>
      <c r="LPC7" s="544"/>
      <c r="LPD7" s="137"/>
      <c r="LPE7" s="137"/>
      <c r="LPH7" s="289"/>
      <c r="LPI7" s="289"/>
      <c r="LPJ7" s="166"/>
      <c r="LPK7" s="166"/>
      <c r="LPL7" s="166"/>
      <c r="LPM7" s="137"/>
      <c r="LPN7" s="137"/>
      <c r="LPP7" s="544"/>
      <c r="LPQ7" s="137"/>
      <c r="LPR7" s="137"/>
      <c r="LPU7" s="289"/>
      <c r="LPV7" s="289"/>
      <c r="LPW7" s="166"/>
      <c r="LPX7" s="166"/>
      <c r="LPY7" s="166"/>
      <c r="LPZ7" s="137"/>
      <c r="LQA7" s="137"/>
      <c r="LQC7" s="544"/>
      <c r="LQD7" s="137"/>
      <c r="LQE7" s="137"/>
      <c r="LQH7" s="289"/>
      <c r="LQI7" s="289"/>
      <c r="LQJ7" s="166"/>
      <c r="LQK7" s="166"/>
      <c r="LQL7" s="166"/>
      <c r="LQM7" s="137"/>
      <c r="LQN7" s="137"/>
      <c r="LQP7" s="544"/>
      <c r="LQQ7" s="137"/>
      <c r="LQR7" s="137"/>
      <c r="LQU7" s="289"/>
      <c r="LQV7" s="289"/>
      <c r="LQW7" s="166"/>
      <c r="LQX7" s="166"/>
      <c r="LQY7" s="166"/>
      <c r="LQZ7" s="137"/>
      <c r="LRA7" s="137"/>
      <c r="LRC7" s="544"/>
      <c r="LRD7" s="137"/>
      <c r="LRE7" s="137"/>
      <c r="LRH7" s="289"/>
      <c r="LRI7" s="289"/>
      <c r="LRJ7" s="166"/>
      <c r="LRK7" s="166"/>
      <c r="LRL7" s="166"/>
      <c r="LRM7" s="137"/>
      <c r="LRN7" s="137"/>
      <c r="LRP7" s="544"/>
      <c r="LRQ7" s="137"/>
      <c r="LRR7" s="137"/>
      <c r="LRU7" s="289"/>
      <c r="LRV7" s="289"/>
      <c r="LRW7" s="166"/>
      <c r="LRX7" s="166"/>
      <c r="LRY7" s="166"/>
      <c r="LRZ7" s="137"/>
      <c r="LSA7" s="137"/>
      <c r="LSC7" s="544"/>
      <c r="LSD7" s="137"/>
      <c r="LSE7" s="137"/>
      <c r="LSH7" s="289"/>
      <c r="LSI7" s="289"/>
      <c r="LSJ7" s="166"/>
      <c r="LSK7" s="166"/>
      <c r="LSL7" s="166"/>
      <c r="LSM7" s="137"/>
      <c r="LSN7" s="137"/>
      <c r="LSP7" s="544"/>
      <c r="LSQ7" s="137"/>
      <c r="LSR7" s="137"/>
      <c r="LSU7" s="289"/>
      <c r="LSV7" s="289"/>
      <c r="LSW7" s="166"/>
      <c r="LSX7" s="166"/>
      <c r="LSY7" s="166"/>
      <c r="LSZ7" s="137"/>
      <c r="LTA7" s="137"/>
      <c r="LTC7" s="544"/>
      <c r="LTD7" s="137"/>
      <c r="LTE7" s="137"/>
      <c r="LTH7" s="289"/>
      <c r="LTI7" s="289"/>
      <c r="LTJ7" s="166"/>
      <c r="LTK7" s="166"/>
      <c r="LTL7" s="166"/>
      <c r="LTM7" s="137"/>
      <c r="LTN7" s="137"/>
      <c r="LTP7" s="544"/>
      <c r="LTQ7" s="137"/>
      <c r="LTR7" s="137"/>
      <c r="LTU7" s="289"/>
      <c r="LTV7" s="289"/>
      <c r="LTW7" s="166"/>
      <c r="LTX7" s="166"/>
      <c r="LTY7" s="166"/>
      <c r="LTZ7" s="137"/>
      <c r="LUA7" s="137"/>
      <c r="LUC7" s="544"/>
      <c r="LUD7" s="137"/>
      <c r="LUE7" s="137"/>
      <c r="LUH7" s="289"/>
      <c r="LUI7" s="289"/>
      <c r="LUJ7" s="166"/>
      <c r="LUK7" s="166"/>
      <c r="LUL7" s="166"/>
      <c r="LUM7" s="137"/>
      <c r="LUN7" s="137"/>
      <c r="LUP7" s="544"/>
      <c r="LUQ7" s="137"/>
      <c r="LUR7" s="137"/>
      <c r="LUU7" s="289"/>
      <c r="LUV7" s="289"/>
      <c r="LUW7" s="166"/>
      <c r="LUX7" s="166"/>
      <c r="LUY7" s="166"/>
      <c r="LUZ7" s="137"/>
      <c r="LVA7" s="137"/>
      <c r="LVC7" s="544"/>
      <c r="LVD7" s="137"/>
      <c r="LVE7" s="137"/>
      <c r="LVH7" s="289"/>
      <c r="LVI7" s="289"/>
      <c r="LVJ7" s="166"/>
      <c r="LVK7" s="166"/>
      <c r="LVL7" s="166"/>
      <c r="LVM7" s="137"/>
      <c r="LVN7" s="137"/>
      <c r="LVP7" s="544"/>
      <c r="LVQ7" s="137"/>
      <c r="LVR7" s="137"/>
      <c r="LVU7" s="289"/>
      <c r="LVV7" s="289"/>
      <c r="LVW7" s="166"/>
      <c r="LVX7" s="166"/>
      <c r="LVY7" s="166"/>
      <c r="LVZ7" s="137"/>
      <c r="LWA7" s="137"/>
      <c r="LWC7" s="544"/>
      <c r="LWD7" s="137"/>
      <c r="LWE7" s="137"/>
      <c r="LWH7" s="289"/>
      <c r="LWI7" s="289"/>
      <c r="LWJ7" s="166"/>
      <c r="LWK7" s="166"/>
      <c r="LWL7" s="166"/>
      <c r="LWM7" s="137"/>
      <c r="LWN7" s="137"/>
      <c r="LWP7" s="544"/>
      <c r="LWQ7" s="137"/>
      <c r="LWR7" s="137"/>
      <c r="LWU7" s="289"/>
      <c r="LWV7" s="289"/>
      <c r="LWW7" s="166"/>
      <c r="LWX7" s="166"/>
      <c r="LWY7" s="166"/>
      <c r="LWZ7" s="137"/>
      <c r="LXA7" s="137"/>
      <c r="LXC7" s="544"/>
      <c r="LXD7" s="137"/>
      <c r="LXE7" s="137"/>
      <c r="LXH7" s="289"/>
      <c r="LXI7" s="289"/>
      <c r="LXJ7" s="166"/>
      <c r="LXK7" s="166"/>
      <c r="LXL7" s="166"/>
      <c r="LXM7" s="137"/>
      <c r="LXN7" s="137"/>
      <c r="LXP7" s="544"/>
      <c r="LXQ7" s="137"/>
      <c r="LXR7" s="137"/>
      <c r="LXU7" s="289"/>
      <c r="LXV7" s="289"/>
      <c r="LXW7" s="166"/>
      <c r="LXX7" s="166"/>
      <c r="LXY7" s="166"/>
      <c r="LXZ7" s="137"/>
      <c r="LYA7" s="137"/>
      <c r="LYC7" s="544"/>
      <c r="LYD7" s="137"/>
      <c r="LYE7" s="137"/>
      <c r="LYH7" s="289"/>
      <c r="LYI7" s="289"/>
      <c r="LYJ7" s="166"/>
      <c r="LYK7" s="166"/>
      <c r="LYL7" s="166"/>
      <c r="LYM7" s="137"/>
      <c r="LYN7" s="137"/>
      <c r="LYP7" s="544"/>
      <c r="LYQ7" s="137"/>
      <c r="LYR7" s="137"/>
      <c r="LYU7" s="289"/>
      <c r="LYV7" s="289"/>
      <c r="LYW7" s="166"/>
      <c r="LYX7" s="166"/>
      <c r="LYY7" s="166"/>
      <c r="LYZ7" s="137"/>
      <c r="LZA7" s="137"/>
      <c r="LZC7" s="544"/>
      <c r="LZD7" s="137"/>
      <c r="LZE7" s="137"/>
      <c r="LZH7" s="289"/>
      <c r="LZI7" s="289"/>
      <c r="LZJ7" s="166"/>
      <c r="LZK7" s="166"/>
      <c r="LZL7" s="166"/>
      <c r="LZM7" s="137"/>
      <c r="LZN7" s="137"/>
      <c r="LZP7" s="544"/>
      <c r="LZQ7" s="137"/>
      <c r="LZR7" s="137"/>
      <c r="LZU7" s="289"/>
      <c r="LZV7" s="289"/>
      <c r="LZW7" s="166"/>
      <c r="LZX7" s="166"/>
      <c r="LZY7" s="166"/>
      <c r="LZZ7" s="137"/>
      <c r="MAA7" s="137"/>
      <c r="MAC7" s="544"/>
      <c r="MAD7" s="137"/>
      <c r="MAE7" s="137"/>
      <c r="MAH7" s="289"/>
      <c r="MAI7" s="289"/>
      <c r="MAJ7" s="166"/>
      <c r="MAK7" s="166"/>
      <c r="MAL7" s="166"/>
      <c r="MAM7" s="137"/>
      <c r="MAN7" s="137"/>
      <c r="MAP7" s="544"/>
      <c r="MAQ7" s="137"/>
      <c r="MAR7" s="137"/>
      <c r="MAU7" s="289"/>
      <c r="MAV7" s="289"/>
      <c r="MAW7" s="166"/>
      <c r="MAX7" s="166"/>
      <c r="MAY7" s="166"/>
      <c r="MAZ7" s="137"/>
      <c r="MBA7" s="137"/>
      <c r="MBC7" s="544"/>
      <c r="MBD7" s="137"/>
      <c r="MBE7" s="137"/>
      <c r="MBH7" s="289"/>
      <c r="MBI7" s="289"/>
      <c r="MBJ7" s="166"/>
      <c r="MBK7" s="166"/>
      <c r="MBL7" s="166"/>
      <c r="MBM7" s="137"/>
      <c r="MBN7" s="137"/>
      <c r="MBP7" s="544"/>
      <c r="MBQ7" s="137"/>
      <c r="MBR7" s="137"/>
      <c r="MBU7" s="289"/>
      <c r="MBV7" s="289"/>
      <c r="MBW7" s="166"/>
      <c r="MBX7" s="166"/>
      <c r="MBY7" s="166"/>
      <c r="MBZ7" s="137"/>
      <c r="MCA7" s="137"/>
      <c r="MCC7" s="544"/>
      <c r="MCD7" s="137"/>
      <c r="MCE7" s="137"/>
      <c r="MCH7" s="289"/>
      <c r="MCI7" s="289"/>
      <c r="MCJ7" s="166"/>
      <c r="MCK7" s="166"/>
      <c r="MCL7" s="166"/>
      <c r="MCM7" s="137"/>
      <c r="MCN7" s="137"/>
      <c r="MCP7" s="544"/>
      <c r="MCQ7" s="137"/>
      <c r="MCR7" s="137"/>
      <c r="MCU7" s="289"/>
      <c r="MCV7" s="289"/>
      <c r="MCW7" s="166"/>
      <c r="MCX7" s="166"/>
      <c r="MCY7" s="166"/>
      <c r="MCZ7" s="137"/>
      <c r="MDA7" s="137"/>
      <c r="MDC7" s="544"/>
      <c r="MDD7" s="137"/>
      <c r="MDE7" s="137"/>
      <c r="MDH7" s="289"/>
      <c r="MDI7" s="289"/>
      <c r="MDJ7" s="166"/>
      <c r="MDK7" s="166"/>
      <c r="MDL7" s="166"/>
      <c r="MDM7" s="137"/>
      <c r="MDN7" s="137"/>
      <c r="MDP7" s="544"/>
      <c r="MDQ7" s="137"/>
      <c r="MDR7" s="137"/>
      <c r="MDU7" s="289"/>
      <c r="MDV7" s="289"/>
      <c r="MDW7" s="166"/>
      <c r="MDX7" s="166"/>
      <c r="MDY7" s="166"/>
      <c r="MDZ7" s="137"/>
      <c r="MEA7" s="137"/>
      <c r="MEC7" s="544"/>
      <c r="MED7" s="137"/>
      <c r="MEE7" s="137"/>
      <c r="MEH7" s="289"/>
      <c r="MEI7" s="289"/>
      <c r="MEJ7" s="166"/>
      <c r="MEK7" s="166"/>
      <c r="MEL7" s="166"/>
      <c r="MEM7" s="137"/>
      <c r="MEN7" s="137"/>
      <c r="MEP7" s="544"/>
      <c r="MEQ7" s="137"/>
      <c r="MER7" s="137"/>
      <c r="MEU7" s="289"/>
      <c r="MEV7" s="289"/>
      <c r="MEW7" s="166"/>
      <c r="MEX7" s="166"/>
      <c r="MEY7" s="166"/>
      <c r="MEZ7" s="137"/>
      <c r="MFA7" s="137"/>
      <c r="MFC7" s="544"/>
      <c r="MFD7" s="137"/>
      <c r="MFE7" s="137"/>
      <c r="MFH7" s="289"/>
      <c r="MFI7" s="289"/>
      <c r="MFJ7" s="166"/>
      <c r="MFK7" s="166"/>
      <c r="MFL7" s="166"/>
      <c r="MFM7" s="137"/>
      <c r="MFN7" s="137"/>
      <c r="MFP7" s="544"/>
      <c r="MFQ7" s="137"/>
      <c r="MFR7" s="137"/>
      <c r="MFU7" s="289"/>
      <c r="MFV7" s="289"/>
      <c r="MFW7" s="166"/>
      <c r="MFX7" s="166"/>
      <c r="MFY7" s="166"/>
      <c r="MFZ7" s="137"/>
      <c r="MGA7" s="137"/>
      <c r="MGC7" s="544"/>
      <c r="MGD7" s="137"/>
      <c r="MGE7" s="137"/>
      <c r="MGH7" s="289"/>
      <c r="MGI7" s="289"/>
      <c r="MGJ7" s="166"/>
      <c r="MGK7" s="166"/>
      <c r="MGL7" s="166"/>
      <c r="MGM7" s="137"/>
      <c r="MGN7" s="137"/>
      <c r="MGP7" s="544"/>
      <c r="MGQ7" s="137"/>
      <c r="MGR7" s="137"/>
      <c r="MGU7" s="289"/>
      <c r="MGV7" s="289"/>
      <c r="MGW7" s="166"/>
      <c r="MGX7" s="166"/>
      <c r="MGY7" s="166"/>
      <c r="MGZ7" s="137"/>
      <c r="MHA7" s="137"/>
      <c r="MHC7" s="544"/>
      <c r="MHD7" s="137"/>
      <c r="MHE7" s="137"/>
      <c r="MHH7" s="289"/>
      <c r="MHI7" s="289"/>
      <c r="MHJ7" s="166"/>
      <c r="MHK7" s="166"/>
      <c r="MHL7" s="166"/>
      <c r="MHM7" s="137"/>
      <c r="MHN7" s="137"/>
      <c r="MHP7" s="544"/>
      <c r="MHQ7" s="137"/>
      <c r="MHR7" s="137"/>
      <c r="MHU7" s="289"/>
      <c r="MHV7" s="289"/>
      <c r="MHW7" s="166"/>
      <c r="MHX7" s="166"/>
      <c r="MHY7" s="166"/>
      <c r="MHZ7" s="137"/>
      <c r="MIA7" s="137"/>
      <c r="MIC7" s="544"/>
      <c r="MID7" s="137"/>
      <c r="MIE7" s="137"/>
      <c r="MIH7" s="289"/>
      <c r="MII7" s="289"/>
      <c r="MIJ7" s="166"/>
      <c r="MIK7" s="166"/>
      <c r="MIL7" s="166"/>
      <c r="MIM7" s="137"/>
      <c r="MIN7" s="137"/>
      <c r="MIP7" s="544"/>
      <c r="MIQ7" s="137"/>
      <c r="MIR7" s="137"/>
      <c r="MIU7" s="289"/>
      <c r="MIV7" s="289"/>
      <c r="MIW7" s="166"/>
      <c r="MIX7" s="166"/>
      <c r="MIY7" s="166"/>
      <c r="MIZ7" s="137"/>
      <c r="MJA7" s="137"/>
      <c r="MJC7" s="544"/>
      <c r="MJD7" s="137"/>
      <c r="MJE7" s="137"/>
      <c r="MJH7" s="289"/>
      <c r="MJI7" s="289"/>
      <c r="MJJ7" s="166"/>
      <c r="MJK7" s="166"/>
      <c r="MJL7" s="166"/>
      <c r="MJM7" s="137"/>
      <c r="MJN7" s="137"/>
      <c r="MJP7" s="544"/>
      <c r="MJQ7" s="137"/>
      <c r="MJR7" s="137"/>
      <c r="MJU7" s="289"/>
      <c r="MJV7" s="289"/>
      <c r="MJW7" s="166"/>
      <c r="MJX7" s="166"/>
      <c r="MJY7" s="166"/>
      <c r="MJZ7" s="137"/>
      <c r="MKA7" s="137"/>
      <c r="MKC7" s="544"/>
      <c r="MKD7" s="137"/>
      <c r="MKE7" s="137"/>
      <c r="MKH7" s="289"/>
      <c r="MKI7" s="289"/>
      <c r="MKJ7" s="166"/>
      <c r="MKK7" s="166"/>
      <c r="MKL7" s="166"/>
      <c r="MKM7" s="137"/>
      <c r="MKN7" s="137"/>
      <c r="MKP7" s="544"/>
      <c r="MKQ7" s="137"/>
      <c r="MKR7" s="137"/>
      <c r="MKU7" s="289"/>
      <c r="MKV7" s="289"/>
      <c r="MKW7" s="166"/>
      <c r="MKX7" s="166"/>
      <c r="MKY7" s="166"/>
      <c r="MKZ7" s="137"/>
      <c r="MLA7" s="137"/>
      <c r="MLC7" s="544"/>
      <c r="MLD7" s="137"/>
      <c r="MLE7" s="137"/>
      <c r="MLH7" s="289"/>
      <c r="MLI7" s="289"/>
      <c r="MLJ7" s="166"/>
      <c r="MLK7" s="166"/>
      <c r="MLL7" s="166"/>
      <c r="MLM7" s="137"/>
      <c r="MLN7" s="137"/>
      <c r="MLP7" s="544"/>
      <c r="MLQ7" s="137"/>
      <c r="MLR7" s="137"/>
      <c r="MLU7" s="289"/>
      <c r="MLV7" s="289"/>
      <c r="MLW7" s="166"/>
      <c r="MLX7" s="166"/>
      <c r="MLY7" s="166"/>
      <c r="MLZ7" s="137"/>
      <c r="MMA7" s="137"/>
      <c r="MMC7" s="544"/>
      <c r="MMD7" s="137"/>
      <c r="MME7" s="137"/>
      <c r="MMH7" s="289"/>
      <c r="MMI7" s="289"/>
      <c r="MMJ7" s="166"/>
      <c r="MMK7" s="166"/>
      <c r="MML7" s="166"/>
      <c r="MMM7" s="137"/>
      <c r="MMN7" s="137"/>
      <c r="MMP7" s="544"/>
      <c r="MMQ7" s="137"/>
      <c r="MMR7" s="137"/>
      <c r="MMU7" s="289"/>
      <c r="MMV7" s="289"/>
      <c r="MMW7" s="166"/>
      <c r="MMX7" s="166"/>
      <c r="MMY7" s="166"/>
      <c r="MMZ7" s="137"/>
      <c r="MNA7" s="137"/>
      <c r="MNC7" s="544"/>
      <c r="MND7" s="137"/>
      <c r="MNE7" s="137"/>
      <c r="MNH7" s="289"/>
      <c r="MNI7" s="289"/>
      <c r="MNJ7" s="166"/>
      <c r="MNK7" s="166"/>
      <c r="MNL7" s="166"/>
      <c r="MNM7" s="137"/>
      <c r="MNN7" s="137"/>
      <c r="MNP7" s="544"/>
      <c r="MNQ7" s="137"/>
      <c r="MNR7" s="137"/>
      <c r="MNU7" s="289"/>
      <c r="MNV7" s="289"/>
      <c r="MNW7" s="166"/>
      <c r="MNX7" s="166"/>
      <c r="MNY7" s="166"/>
      <c r="MNZ7" s="137"/>
      <c r="MOA7" s="137"/>
      <c r="MOC7" s="544"/>
      <c r="MOD7" s="137"/>
      <c r="MOE7" s="137"/>
      <c r="MOH7" s="289"/>
      <c r="MOI7" s="289"/>
      <c r="MOJ7" s="166"/>
      <c r="MOK7" s="166"/>
      <c r="MOL7" s="166"/>
      <c r="MOM7" s="137"/>
      <c r="MON7" s="137"/>
      <c r="MOP7" s="544"/>
      <c r="MOQ7" s="137"/>
      <c r="MOR7" s="137"/>
      <c r="MOU7" s="289"/>
      <c r="MOV7" s="289"/>
      <c r="MOW7" s="166"/>
      <c r="MOX7" s="166"/>
      <c r="MOY7" s="166"/>
      <c r="MOZ7" s="137"/>
      <c r="MPA7" s="137"/>
      <c r="MPC7" s="544"/>
      <c r="MPD7" s="137"/>
      <c r="MPE7" s="137"/>
      <c r="MPH7" s="289"/>
      <c r="MPI7" s="289"/>
      <c r="MPJ7" s="166"/>
      <c r="MPK7" s="166"/>
      <c r="MPL7" s="166"/>
      <c r="MPM7" s="137"/>
      <c r="MPN7" s="137"/>
      <c r="MPP7" s="544"/>
      <c r="MPQ7" s="137"/>
      <c r="MPR7" s="137"/>
      <c r="MPU7" s="289"/>
      <c r="MPV7" s="289"/>
      <c r="MPW7" s="166"/>
      <c r="MPX7" s="166"/>
      <c r="MPY7" s="166"/>
      <c r="MPZ7" s="137"/>
      <c r="MQA7" s="137"/>
      <c r="MQC7" s="544"/>
      <c r="MQD7" s="137"/>
      <c r="MQE7" s="137"/>
      <c r="MQH7" s="289"/>
      <c r="MQI7" s="289"/>
      <c r="MQJ7" s="166"/>
      <c r="MQK7" s="166"/>
      <c r="MQL7" s="166"/>
      <c r="MQM7" s="137"/>
      <c r="MQN7" s="137"/>
      <c r="MQP7" s="544"/>
      <c r="MQQ7" s="137"/>
      <c r="MQR7" s="137"/>
      <c r="MQU7" s="289"/>
      <c r="MQV7" s="289"/>
      <c r="MQW7" s="166"/>
      <c r="MQX7" s="166"/>
      <c r="MQY7" s="166"/>
      <c r="MQZ7" s="137"/>
      <c r="MRA7" s="137"/>
      <c r="MRC7" s="544"/>
      <c r="MRD7" s="137"/>
      <c r="MRE7" s="137"/>
      <c r="MRH7" s="289"/>
      <c r="MRI7" s="289"/>
      <c r="MRJ7" s="166"/>
      <c r="MRK7" s="166"/>
      <c r="MRL7" s="166"/>
      <c r="MRM7" s="137"/>
      <c r="MRN7" s="137"/>
      <c r="MRP7" s="544"/>
      <c r="MRQ7" s="137"/>
      <c r="MRR7" s="137"/>
      <c r="MRU7" s="289"/>
      <c r="MRV7" s="289"/>
      <c r="MRW7" s="166"/>
      <c r="MRX7" s="166"/>
      <c r="MRY7" s="166"/>
      <c r="MRZ7" s="137"/>
      <c r="MSA7" s="137"/>
      <c r="MSC7" s="544"/>
      <c r="MSD7" s="137"/>
      <c r="MSE7" s="137"/>
      <c r="MSH7" s="289"/>
      <c r="MSI7" s="289"/>
      <c r="MSJ7" s="166"/>
      <c r="MSK7" s="166"/>
      <c r="MSL7" s="166"/>
      <c r="MSM7" s="137"/>
      <c r="MSN7" s="137"/>
      <c r="MSP7" s="544"/>
      <c r="MSQ7" s="137"/>
      <c r="MSR7" s="137"/>
      <c r="MSU7" s="289"/>
      <c r="MSV7" s="289"/>
      <c r="MSW7" s="166"/>
      <c r="MSX7" s="166"/>
      <c r="MSY7" s="166"/>
      <c r="MSZ7" s="137"/>
      <c r="MTA7" s="137"/>
      <c r="MTC7" s="544"/>
      <c r="MTD7" s="137"/>
      <c r="MTE7" s="137"/>
      <c r="MTH7" s="289"/>
      <c r="MTI7" s="289"/>
      <c r="MTJ7" s="166"/>
      <c r="MTK7" s="166"/>
      <c r="MTL7" s="166"/>
      <c r="MTM7" s="137"/>
      <c r="MTN7" s="137"/>
      <c r="MTP7" s="544"/>
      <c r="MTQ7" s="137"/>
      <c r="MTR7" s="137"/>
      <c r="MTU7" s="289"/>
      <c r="MTV7" s="289"/>
      <c r="MTW7" s="166"/>
      <c r="MTX7" s="166"/>
      <c r="MTY7" s="166"/>
      <c r="MTZ7" s="137"/>
      <c r="MUA7" s="137"/>
      <c r="MUC7" s="544"/>
      <c r="MUD7" s="137"/>
      <c r="MUE7" s="137"/>
      <c r="MUH7" s="289"/>
      <c r="MUI7" s="289"/>
      <c r="MUJ7" s="166"/>
      <c r="MUK7" s="166"/>
      <c r="MUL7" s="166"/>
      <c r="MUM7" s="137"/>
      <c r="MUN7" s="137"/>
      <c r="MUP7" s="544"/>
      <c r="MUQ7" s="137"/>
      <c r="MUR7" s="137"/>
      <c r="MUU7" s="289"/>
      <c r="MUV7" s="289"/>
      <c r="MUW7" s="166"/>
      <c r="MUX7" s="166"/>
      <c r="MUY7" s="166"/>
      <c r="MUZ7" s="137"/>
      <c r="MVA7" s="137"/>
      <c r="MVC7" s="544"/>
      <c r="MVD7" s="137"/>
      <c r="MVE7" s="137"/>
      <c r="MVH7" s="289"/>
      <c r="MVI7" s="289"/>
      <c r="MVJ7" s="166"/>
      <c r="MVK7" s="166"/>
      <c r="MVL7" s="166"/>
      <c r="MVM7" s="137"/>
      <c r="MVN7" s="137"/>
      <c r="MVP7" s="544"/>
      <c r="MVQ7" s="137"/>
      <c r="MVR7" s="137"/>
      <c r="MVU7" s="289"/>
      <c r="MVV7" s="289"/>
      <c r="MVW7" s="166"/>
      <c r="MVX7" s="166"/>
      <c r="MVY7" s="166"/>
      <c r="MVZ7" s="137"/>
      <c r="MWA7" s="137"/>
      <c r="MWC7" s="544"/>
      <c r="MWD7" s="137"/>
      <c r="MWE7" s="137"/>
      <c r="MWH7" s="289"/>
      <c r="MWI7" s="289"/>
      <c r="MWJ7" s="166"/>
      <c r="MWK7" s="166"/>
      <c r="MWL7" s="166"/>
      <c r="MWM7" s="137"/>
      <c r="MWN7" s="137"/>
      <c r="MWP7" s="544"/>
      <c r="MWQ7" s="137"/>
      <c r="MWR7" s="137"/>
      <c r="MWU7" s="289"/>
      <c r="MWV7" s="289"/>
      <c r="MWW7" s="166"/>
      <c r="MWX7" s="166"/>
      <c r="MWY7" s="166"/>
      <c r="MWZ7" s="137"/>
      <c r="MXA7" s="137"/>
      <c r="MXC7" s="544"/>
      <c r="MXD7" s="137"/>
      <c r="MXE7" s="137"/>
      <c r="MXH7" s="289"/>
      <c r="MXI7" s="289"/>
      <c r="MXJ7" s="166"/>
      <c r="MXK7" s="166"/>
      <c r="MXL7" s="166"/>
      <c r="MXM7" s="137"/>
      <c r="MXN7" s="137"/>
      <c r="MXP7" s="544"/>
      <c r="MXQ7" s="137"/>
      <c r="MXR7" s="137"/>
      <c r="MXU7" s="289"/>
      <c r="MXV7" s="289"/>
      <c r="MXW7" s="166"/>
      <c r="MXX7" s="166"/>
      <c r="MXY7" s="166"/>
      <c r="MXZ7" s="137"/>
      <c r="MYA7" s="137"/>
      <c r="MYC7" s="544"/>
      <c r="MYD7" s="137"/>
      <c r="MYE7" s="137"/>
      <c r="MYH7" s="289"/>
      <c r="MYI7" s="289"/>
      <c r="MYJ7" s="166"/>
      <c r="MYK7" s="166"/>
      <c r="MYL7" s="166"/>
      <c r="MYM7" s="137"/>
      <c r="MYN7" s="137"/>
      <c r="MYP7" s="544"/>
      <c r="MYQ7" s="137"/>
      <c r="MYR7" s="137"/>
      <c r="MYU7" s="289"/>
      <c r="MYV7" s="289"/>
      <c r="MYW7" s="166"/>
      <c r="MYX7" s="166"/>
      <c r="MYY7" s="166"/>
      <c r="MYZ7" s="137"/>
      <c r="MZA7" s="137"/>
      <c r="MZC7" s="544"/>
      <c r="MZD7" s="137"/>
      <c r="MZE7" s="137"/>
      <c r="MZH7" s="289"/>
      <c r="MZI7" s="289"/>
      <c r="MZJ7" s="166"/>
      <c r="MZK7" s="166"/>
      <c r="MZL7" s="166"/>
      <c r="MZM7" s="137"/>
      <c r="MZN7" s="137"/>
      <c r="MZP7" s="544"/>
      <c r="MZQ7" s="137"/>
      <c r="MZR7" s="137"/>
      <c r="MZU7" s="289"/>
      <c r="MZV7" s="289"/>
      <c r="MZW7" s="166"/>
      <c r="MZX7" s="166"/>
      <c r="MZY7" s="166"/>
      <c r="MZZ7" s="137"/>
      <c r="NAA7" s="137"/>
      <c r="NAC7" s="544"/>
      <c r="NAD7" s="137"/>
      <c r="NAE7" s="137"/>
      <c r="NAH7" s="289"/>
      <c r="NAI7" s="289"/>
      <c r="NAJ7" s="166"/>
      <c r="NAK7" s="166"/>
      <c r="NAL7" s="166"/>
      <c r="NAM7" s="137"/>
      <c r="NAN7" s="137"/>
      <c r="NAP7" s="544"/>
      <c r="NAQ7" s="137"/>
      <c r="NAR7" s="137"/>
      <c r="NAU7" s="289"/>
      <c r="NAV7" s="289"/>
      <c r="NAW7" s="166"/>
      <c r="NAX7" s="166"/>
      <c r="NAY7" s="166"/>
      <c r="NAZ7" s="137"/>
      <c r="NBA7" s="137"/>
      <c r="NBC7" s="544"/>
      <c r="NBD7" s="137"/>
      <c r="NBE7" s="137"/>
      <c r="NBH7" s="289"/>
      <c r="NBI7" s="289"/>
      <c r="NBJ7" s="166"/>
      <c r="NBK7" s="166"/>
      <c r="NBL7" s="166"/>
      <c r="NBM7" s="137"/>
      <c r="NBN7" s="137"/>
      <c r="NBP7" s="544"/>
      <c r="NBQ7" s="137"/>
      <c r="NBR7" s="137"/>
      <c r="NBU7" s="289"/>
      <c r="NBV7" s="289"/>
      <c r="NBW7" s="166"/>
      <c r="NBX7" s="166"/>
      <c r="NBY7" s="166"/>
      <c r="NBZ7" s="137"/>
      <c r="NCA7" s="137"/>
      <c r="NCC7" s="544"/>
      <c r="NCD7" s="137"/>
      <c r="NCE7" s="137"/>
      <c r="NCH7" s="289"/>
      <c r="NCI7" s="289"/>
      <c r="NCJ7" s="166"/>
      <c r="NCK7" s="166"/>
      <c r="NCL7" s="166"/>
      <c r="NCM7" s="137"/>
      <c r="NCN7" s="137"/>
      <c r="NCP7" s="544"/>
      <c r="NCQ7" s="137"/>
      <c r="NCR7" s="137"/>
      <c r="NCU7" s="289"/>
      <c r="NCV7" s="289"/>
      <c r="NCW7" s="166"/>
      <c r="NCX7" s="166"/>
      <c r="NCY7" s="166"/>
      <c r="NCZ7" s="137"/>
      <c r="NDA7" s="137"/>
      <c r="NDC7" s="544"/>
      <c r="NDD7" s="137"/>
      <c r="NDE7" s="137"/>
      <c r="NDH7" s="289"/>
      <c r="NDI7" s="289"/>
      <c r="NDJ7" s="166"/>
      <c r="NDK7" s="166"/>
      <c r="NDL7" s="166"/>
      <c r="NDM7" s="137"/>
      <c r="NDN7" s="137"/>
      <c r="NDP7" s="544"/>
      <c r="NDQ7" s="137"/>
      <c r="NDR7" s="137"/>
      <c r="NDU7" s="289"/>
      <c r="NDV7" s="289"/>
      <c r="NDW7" s="166"/>
      <c r="NDX7" s="166"/>
      <c r="NDY7" s="166"/>
      <c r="NDZ7" s="137"/>
      <c r="NEA7" s="137"/>
      <c r="NEC7" s="544"/>
      <c r="NED7" s="137"/>
      <c r="NEE7" s="137"/>
      <c r="NEH7" s="289"/>
      <c r="NEI7" s="289"/>
      <c r="NEJ7" s="166"/>
      <c r="NEK7" s="166"/>
      <c r="NEL7" s="166"/>
      <c r="NEM7" s="137"/>
      <c r="NEN7" s="137"/>
      <c r="NEP7" s="544"/>
      <c r="NEQ7" s="137"/>
      <c r="NER7" s="137"/>
      <c r="NEU7" s="289"/>
      <c r="NEV7" s="289"/>
      <c r="NEW7" s="166"/>
      <c r="NEX7" s="166"/>
      <c r="NEY7" s="166"/>
      <c r="NEZ7" s="137"/>
      <c r="NFA7" s="137"/>
      <c r="NFC7" s="544"/>
      <c r="NFD7" s="137"/>
      <c r="NFE7" s="137"/>
      <c r="NFH7" s="289"/>
      <c r="NFI7" s="289"/>
      <c r="NFJ7" s="166"/>
      <c r="NFK7" s="166"/>
      <c r="NFL7" s="166"/>
      <c r="NFM7" s="137"/>
      <c r="NFN7" s="137"/>
      <c r="NFP7" s="544"/>
      <c r="NFQ7" s="137"/>
      <c r="NFR7" s="137"/>
      <c r="NFU7" s="289"/>
      <c r="NFV7" s="289"/>
      <c r="NFW7" s="166"/>
      <c r="NFX7" s="166"/>
      <c r="NFY7" s="166"/>
      <c r="NFZ7" s="137"/>
      <c r="NGA7" s="137"/>
      <c r="NGC7" s="544"/>
      <c r="NGD7" s="137"/>
      <c r="NGE7" s="137"/>
      <c r="NGH7" s="289"/>
      <c r="NGI7" s="289"/>
      <c r="NGJ7" s="166"/>
      <c r="NGK7" s="166"/>
      <c r="NGL7" s="166"/>
      <c r="NGM7" s="137"/>
      <c r="NGN7" s="137"/>
      <c r="NGP7" s="544"/>
      <c r="NGQ7" s="137"/>
      <c r="NGR7" s="137"/>
      <c r="NGU7" s="289"/>
      <c r="NGV7" s="289"/>
      <c r="NGW7" s="166"/>
      <c r="NGX7" s="166"/>
      <c r="NGY7" s="166"/>
      <c r="NGZ7" s="137"/>
      <c r="NHA7" s="137"/>
      <c r="NHC7" s="544"/>
      <c r="NHD7" s="137"/>
      <c r="NHE7" s="137"/>
      <c r="NHH7" s="289"/>
      <c r="NHI7" s="289"/>
      <c r="NHJ7" s="166"/>
      <c r="NHK7" s="166"/>
      <c r="NHL7" s="166"/>
      <c r="NHM7" s="137"/>
      <c r="NHN7" s="137"/>
      <c r="NHP7" s="544"/>
      <c r="NHQ7" s="137"/>
      <c r="NHR7" s="137"/>
      <c r="NHU7" s="289"/>
      <c r="NHV7" s="289"/>
      <c r="NHW7" s="166"/>
      <c r="NHX7" s="166"/>
      <c r="NHY7" s="166"/>
      <c r="NHZ7" s="137"/>
      <c r="NIA7" s="137"/>
      <c r="NIC7" s="544"/>
      <c r="NID7" s="137"/>
      <c r="NIE7" s="137"/>
      <c r="NIH7" s="289"/>
      <c r="NII7" s="289"/>
      <c r="NIJ7" s="166"/>
      <c r="NIK7" s="166"/>
      <c r="NIL7" s="166"/>
      <c r="NIM7" s="137"/>
      <c r="NIN7" s="137"/>
      <c r="NIP7" s="544"/>
      <c r="NIQ7" s="137"/>
      <c r="NIR7" s="137"/>
      <c r="NIU7" s="289"/>
      <c r="NIV7" s="289"/>
      <c r="NIW7" s="166"/>
      <c r="NIX7" s="166"/>
      <c r="NIY7" s="166"/>
      <c r="NIZ7" s="137"/>
      <c r="NJA7" s="137"/>
      <c r="NJC7" s="544"/>
      <c r="NJD7" s="137"/>
      <c r="NJE7" s="137"/>
      <c r="NJH7" s="289"/>
      <c r="NJI7" s="289"/>
      <c r="NJJ7" s="166"/>
      <c r="NJK7" s="166"/>
      <c r="NJL7" s="166"/>
      <c r="NJM7" s="137"/>
      <c r="NJN7" s="137"/>
      <c r="NJP7" s="544"/>
      <c r="NJQ7" s="137"/>
      <c r="NJR7" s="137"/>
      <c r="NJU7" s="289"/>
      <c r="NJV7" s="289"/>
      <c r="NJW7" s="166"/>
      <c r="NJX7" s="166"/>
      <c r="NJY7" s="166"/>
      <c r="NJZ7" s="137"/>
      <c r="NKA7" s="137"/>
      <c r="NKC7" s="544"/>
      <c r="NKD7" s="137"/>
      <c r="NKE7" s="137"/>
      <c r="NKH7" s="289"/>
      <c r="NKI7" s="289"/>
      <c r="NKJ7" s="166"/>
      <c r="NKK7" s="166"/>
      <c r="NKL7" s="166"/>
      <c r="NKM7" s="137"/>
      <c r="NKN7" s="137"/>
      <c r="NKP7" s="544"/>
      <c r="NKQ7" s="137"/>
      <c r="NKR7" s="137"/>
      <c r="NKU7" s="289"/>
      <c r="NKV7" s="289"/>
      <c r="NKW7" s="166"/>
      <c r="NKX7" s="166"/>
      <c r="NKY7" s="166"/>
      <c r="NKZ7" s="137"/>
      <c r="NLA7" s="137"/>
      <c r="NLC7" s="544"/>
      <c r="NLD7" s="137"/>
      <c r="NLE7" s="137"/>
      <c r="NLH7" s="289"/>
      <c r="NLI7" s="289"/>
      <c r="NLJ7" s="166"/>
      <c r="NLK7" s="166"/>
      <c r="NLL7" s="166"/>
      <c r="NLM7" s="137"/>
      <c r="NLN7" s="137"/>
      <c r="NLP7" s="544"/>
      <c r="NLQ7" s="137"/>
      <c r="NLR7" s="137"/>
      <c r="NLU7" s="289"/>
      <c r="NLV7" s="289"/>
      <c r="NLW7" s="166"/>
      <c r="NLX7" s="166"/>
      <c r="NLY7" s="166"/>
      <c r="NLZ7" s="137"/>
      <c r="NMA7" s="137"/>
      <c r="NMC7" s="544"/>
      <c r="NMD7" s="137"/>
      <c r="NME7" s="137"/>
      <c r="NMH7" s="289"/>
      <c r="NMI7" s="289"/>
      <c r="NMJ7" s="166"/>
      <c r="NMK7" s="166"/>
      <c r="NML7" s="166"/>
      <c r="NMM7" s="137"/>
      <c r="NMN7" s="137"/>
      <c r="NMP7" s="544"/>
      <c r="NMQ7" s="137"/>
      <c r="NMR7" s="137"/>
      <c r="NMU7" s="289"/>
      <c r="NMV7" s="289"/>
      <c r="NMW7" s="166"/>
      <c r="NMX7" s="166"/>
      <c r="NMY7" s="166"/>
      <c r="NMZ7" s="137"/>
      <c r="NNA7" s="137"/>
      <c r="NNC7" s="544"/>
      <c r="NND7" s="137"/>
      <c r="NNE7" s="137"/>
      <c r="NNH7" s="289"/>
      <c r="NNI7" s="289"/>
      <c r="NNJ7" s="166"/>
      <c r="NNK7" s="166"/>
      <c r="NNL7" s="166"/>
      <c r="NNM7" s="137"/>
      <c r="NNN7" s="137"/>
      <c r="NNP7" s="544"/>
      <c r="NNQ7" s="137"/>
      <c r="NNR7" s="137"/>
      <c r="NNU7" s="289"/>
      <c r="NNV7" s="289"/>
      <c r="NNW7" s="166"/>
      <c r="NNX7" s="166"/>
      <c r="NNY7" s="166"/>
      <c r="NNZ7" s="137"/>
      <c r="NOA7" s="137"/>
      <c r="NOC7" s="544"/>
      <c r="NOD7" s="137"/>
      <c r="NOE7" s="137"/>
      <c r="NOH7" s="289"/>
      <c r="NOI7" s="289"/>
      <c r="NOJ7" s="166"/>
      <c r="NOK7" s="166"/>
      <c r="NOL7" s="166"/>
      <c r="NOM7" s="137"/>
      <c r="NON7" s="137"/>
      <c r="NOP7" s="544"/>
      <c r="NOQ7" s="137"/>
      <c r="NOR7" s="137"/>
      <c r="NOU7" s="289"/>
      <c r="NOV7" s="289"/>
      <c r="NOW7" s="166"/>
      <c r="NOX7" s="166"/>
      <c r="NOY7" s="166"/>
      <c r="NOZ7" s="137"/>
      <c r="NPA7" s="137"/>
      <c r="NPC7" s="544"/>
      <c r="NPD7" s="137"/>
      <c r="NPE7" s="137"/>
      <c r="NPH7" s="289"/>
      <c r="NPI7" s="289"/>
      <c r="NPJ7" s="166"/>
      <c r="NPK7" s="166"/>
      <c r="NPL7" s="166"/>
      <c r="NPM7" s="137"/>
      <c r="NPN7" s="137"/>
      <c r="NPP7" s="544"/>
      <c r="NPQ7" s="137"/>
      <c r="NPR7" s="137"/>
      <c r="NPU7" s="289"/>
      <c r="NPV7" s="289"/>
      <c r="NPW7" s="166"/>
      <c r="NPX7" s="166"/>
      <c r="NPY7" s="166"/>
      <c r="NPZ7" s="137"/>
      <c r="NQA7" s="137"/>
      <c r="NQC7" s="544"/>
      <c r="NQD7" s="137"/>
      <c r="NQE7" s="137"/>
      <c r="NQH7" s="289"/>
      <c r="NQI7" s="289"/>
      <c r="NQJ7" s="166"/>
      <c r="NQK7" s="166"/>
      <c r="NQL7" s="166"/>
      <c r="NQM7" s="137"/>
      <c r="NQN7" s="137"/>
      <c r="NQP7" s="544"/>
      <c r="NQQ7" s="137"/>
      <c r="NQR7" s="137"/>
      <c r="NQU7" s="289"/>
      <c r="NQV7" s="289"/>
      <c r="NQW7" s="166"/>
      <c r="NQX7" s="166"/>
      <c r="NQY7" s="166"/>
      <c r="NQZ7" s="137"/>
      <c r="NRA7" s="137"/>
      <c r="NRC7" s="544"/>
      <c r="NRD7" s="137"/>
      <c r="NRE7" s="137"/>
      <c r="NRH7" s="289"/>
      <c r="NRI7" s="289"/>
      <c r="NRJ7" s="166"/>
      <c r="NRK7" s="166"/>
      <c r="NRL7" s="166"/>
      <c r="NRM7" s="137"/>
      <c r="NRN7" s="137"/>
      <c r="NRP7" s="544"/>
      <c r="NRQ7" s="137"/>
      <c r="NRR7" s="137"/>
      <c r="NRU7" s="289"/>
      <c r="NRV7" s="289"/>
      <c r="NRW7" s="166"/>
      <c r="NRX7" s="166"/>
      <c r="NRY7" s="166"/>
      <c r="NRZ7" s="137"/>
      <c r="NSA7" s="137"/>
      <c r="NSC7" s="544"/>
      <c r="NSD7" s="137"/>
      <c r="NSE7" s="137"/>
      <c r="NSH7" s="289"/>
      <c r="NSI7" s="289"/>
      <c r="NSJ7" s="166"/>
      <c r="NSK7" s="166"/>
      <c r="NSL7" s="166"/>
      <c r="NSM7" s="137"/>
      <c r="NSN7" s="137"/>
      <c r="NSP7" s="544"/>
      <c r="NSQ7" s="137"/>
      <c r="NSR7" s="137"/>
      <c r="NSU7" s="289"/>
      <c r="NSV7" s="289"/>
      <c r="NSW7" s="166"/>
      <c r="NSX7" s="166"/>
      <c r="NSY7" s="166"/>
      <c r="NSZ7" s="137"/>
      <c r="NTA7" s="137"/>
      <c r="NTC7" s="544"/>
      <c r="NTD7" s="137"/>
      <c r="NTE7" s="137"/>
      <c r="NTH7" s="289"/>
      <c r="NTI7" s="289"/>
      <c r="NTJ7" s="166"/>
      <c r="NTK7" s="166"/>
      <c r="NTL7" s="166"/>
      <c r="NTM7" s="137"/>
      <c r="NTN7" s="137"/>
      <c r="NTP7" s="544"/>
      <c r="NTQ7" s="137"/>
      <c r="NTR7" s="137"/>
      <c r="NTU7" s="289"/>
      <c r="NTV7" s="289"/>
      <c r="NTW7" s="166"/>
      <c r="NTX7" s="166"/>
      <c r="NTY7" s="166"/>
      <c r="NTZ7" s="137"/>
      <c r="NUA7" s="137"/>
      <c r="NUC7" s="544"/>
      <c r="NUD7" s="137"/>
      <c r="NUE7" s="137"/>
      <c r="NUH7" s="289"/>
      <c r="NUI7" s="289"/>
      <c r="NUJ7" s="166"/>
      <c r="NUK7" s="166"/>
      <c r="NUL7" s="166"/>
      <c r="NUM7" s="137"/>
      <c r="NUN7" s="137"/>
      <c r="NUP7" s="544"/>
      <c r="NUQ7" s="137"/>
      <c r="NUR7" s="137"/>
      <c r="NUU7" s="289"/>
      <c r="NUV7" s="289"/>
      <c r="NUW7" s="166"/>
      <c r="NUX7" s="166"/>
      <c r="NUY7" s="166"/>
      <c r="NUZ7" s="137"/>
      <c r="NVA7" s="137"/>
      <c r="NVC7" s="544"/>
      <c r="NVD7" s="137"/>
      <c r="NVE7" s="137"/>
      <c r="NVH7" s="289"/>
      <c r="NVI7" s="289"/>
      <c r="NVJ7" s="166"/>
      <c r="NVK7" s="166"/>
      <c r="NVL7" s="166"/>
      <c r="NVM7" s="137"/>
      <c r="NVN7" s="137"/>
      <c r="NVP7" s="544"/>
      <c r="NVQ7" s="137"/>
      <c r="NVR7" s="137"/>
      <c r="NVU7" s="289"/>
      <c r="NVV7" s="289"/>
      <c r="NVW7" s="166"/>
      <c r="NVX7" s="166"/>
      <c r="NVY7" s="166"/>
      <c r="NVZ7" s="137"/>
      <c r="NWA7" s="137"/>
      <c r="NWC7" s="544"/>
      <c r="NWD7" s="137"/>
      <c r="NWE7" s="137"/>
      <c r="NWH7" s="289"/>
      <c r="NWI7" s="289"/>
      <c r="NWJ7" s="166"/>
      <c r="NWK7" s="166"/>
      <c r="NWL7" s="166"/>
      <c r="NWM7" s="137"/>
      <c r="NWN7" s="137"/>
      <c r="NWP7" s="544"/>
      <c r="NWQ7" s="137"/>
      <c r="NWR7" s="137"/>
      <c r="NWU7" s="289"/>
      <c r="NWV7" s="289"/>
      <c r="NWW7" s="166"/>
      <c r="NWX7" s="166"/>
      <c r="NWY7" s="166"/>
      <c r="NWZ7" s="137"/>
      <c r="NXA7" s="137"/>
      <c r="NXC7" s="544"/>
      <c r="NXD7" s="137"/>
      <c r="NXE7" s="137"/>
      <c r="NXH7" s="289"/>
      <c r="NXI7" s="289"/>
      <c r="NXJ7" s="166"/>
      <c r="NXK7" s="166"/>
      <c r="NXL7" s="166"/>
      <c r="NXM7" s="137"/>
      <c r="NXN7" s="137"/>
      <c r="NXP7" s="544"/>
      <c r="NXQ7" s="137"/>
      <c r="NXR7" s="137"/>
      <c r="NXU7" s="289"/>
      <c r="NXV7" s="289"/>
      <c r="NXW7" s="166"/>
      <c r="NXX7" s="166"/>
      <c r="NXY7" s="166"/>
      <c r="NXZ7" s="137"/>
      <c r="NYA7" s="137"/>
      <c r="NYC7" s="544"/>
      <c r="NYD7" s="137"/>
      <c r="NYE7" s="137"/>
      <c r="NYH7" s="289"/>
      <c r="NYI7" s="289"/>
      <c r="NYJ7" s="166"/>
      <c r="NYK7" s="166"/>
      <c r="NYL7" s="166"/>
      <c r="NYM7" s="137"/>
      <c r="NYN7" s="137"/>
      <c r="NYP7" s="544"/>
      <c r="NYQ7" s="137"/>
      <c r="NYR7" s="137"/>
      <c r="NYU7" s="289"/>
      <c r="NYV7" s="289"/>
      <c r="NYW7" s="166"/>
      <c r="NYX7" s="166"/>
      <c r="NYY7" s="166"/>
      <c r="NYZ7" s="137"/>
      <c r="NZA7" s="137"/>
      <c r="NZC7" s="544"/>
      <c r="NZD7" s="137"/>
      <c r="NZE7" s="137"/>
      <c r="NZH7" s="289"/>
      <c r="NZI7" s="289"/>
      <c r="NZJ7" s="166"/>
      <c r="NZK7" s="166"/>
      <c r="NZL7" s="166"/>
      <c r="NZM7" s="137"/>
      <c r="NZN7" s="137"/>
      <c r="NZP7" s="544"/>
      <c r="NZQ7" s="137"/>
      <c r="NZR7" s="137"/>
      <c r="NZU7" s="289"/>
      <c r="NZV7" s="289"/>
      <c r="NZW7" s="166"/>
      <c r="NZX7" s="166"/>
      <c r="NZY7" s="166"/>
      <c r="NZZ7" s="137"/>
      <c r="OAA7" s="137"/>
      <c r="OAC7" s="544"/>
      <c r="OAD7" s="137"/>
      <c r="OAE7" s="137"/>
      <c r="OAH7" s="289"/>
      <c r="OAI7" s="289"/>
      <c r="OAJ7" s="166"/>
      <c r="OAK7" s="166"/>
      <c r="OAL7" s="166"/>
      <c r="OAM7" s="137"/>
      <c r="OAN7" s="137"/>
      <c r="OAP7" s="544"/>
      <c r="OAQ7" s="137"/>
      <c r="OAR7" s="137"/>
      <c r="OAU7" s="289"/>
      <c r="OAV7" s="289"/>
      <c r="OAW7" s="166"/>
      <c r="OAX7" s="166"/>
      <c r="OAY7" s="166"/>
      <c r="OAZ7" s="137"/>
      <c r="OBA7" s="137"/>
      <c r="OBC7" s="544"/>
      <c r="OBD7" s="137"/>
      <c r="OBE7" s="137"/>
      <c r="OBH7" s="289"/>
      <c r="OBI7" s="289"/>
      <c r="OBJ7" s="166"/>
      <c r="OBK7" s="166"/>
      <c r="OBL7" s="166"/>
      <c r="OBM7" s="137"/>
      <c r="OBN7" s="137"/>
      <c r="OBP7" s="544"/>
      <c r="OBQ7" s="137"/>
      <c r="OBR7" s="137"/>
      <c r="OBU7" s="289"/>
      <c r="OBV7" s="289"/>
      <c r="OBW7" s="166"/>
      <c r="OBX7" s="166"/>
      <c r="OBY7" s="166"/>
      <c r="OBZ7" s="137"/>
      <c r="OCA7" s="137"/>
      <c r="OCC7" s="544"/>
      <c r="OCD7" s="137"/>
      <c r="OCE7" s="137"/>
      <c r="OCH7" s="289"/>
      <c r="OCI7" s="289"/>
      <c r="OCJ7" s="166"/>
      <c r="OCK7" s="166"/>
      <c r="OCL7" s="166"/>
      <c r="OCM7" s="137"/>
      <c r="OCN7" s="137"/>
      <c r="OCP7" s="544"/>
      <c r="OCQ7" s="137"/>
      <c r="OCR7" s="137"/>
      <c r="OCU7" s="289"/>
      <c r="OCV7" s="289"/>
      <c r="OCW7" s="166"/>
      <c r="OCX7" s="166"/>
      <c r="OCY7" s="166"/>
      <c r="OCZ7" s="137"/>
      <c r="ODA7" s="137"/>
      <c r="ODC7" s="544"/>
      <c r="ODD7" s="137"/>
      <c r="ODE7" s="137"/>
      <c r="ODH7" s="289"/>
      <c r="ODI7" s="289"/>
      <c r="ODJ7" s="166"/>
      <c r="ODK7" s="166"/>
      <c r="ODL7" s="166"/>
      <c r="ODM7" s="137"/>
      <c r="ODN7" s="137"/>
      <c r="ODP7" s="544"/>
      <c r="ODQ7" s="137"/>
      <c r="ODR7" s="137"/>
      <c r="ODU7" s="289"/>
      <c r="ODV7" s="289"/>
      <c r="ODW7" s="166"/>
      <c r="ODX7" s="166"/>
      <c r="ODY7" s="166"/>
      <c r="ODZ7" s="137"/>
      <c r="OEA7" s="137"/>
      <c r="OEC7" s="544"/>
      <c r="OED7" s="137"/>
      <c r="OEE7" s="137"/>
      <c r="OEH7" s="289"/>
      <c r="OEI7" s="289"/>
      <c r="OEJ7" s="166"/>
      <c r="OEK7" s="166"/>
      <c r="OEL7" s="166"/>
      <c r="OEM7" s="137"/>
      <c r="OEN7" s="137"/>
      <c r="OEP7" s="544"/>
      <c r="OEQ7" s="137"/>
      <c r="OER7" s="137"/>
      <c r="OEU7" s="289"/>
      <c r="OEV7" s="289"/>
      <c r="OEW7" s="166"/>
      <c r="OEX7" s="166"/>
      <c r="OEY7" s="166"/>
      <c r="OEZ7" s="137"/>
      <c r="OFA7" s="137"/>
      <c r="OFC7" s="544"/>
      <c r="OFD7" s="137"/>
      <c r="OFE7" s="137"/>
      <c r="OFH7" s="289"/>
      <c r="OFI7" s="289"/>
      <c r="OFJ7" s="166"/>
      <c r="OFK7" s="166"/>
      <c r="OFL7" s="166"/>
      <c r="OFM7" s="137"/>
      <c r="OFN7" s="137"/>
      <c r="OFP7" s="544"/>
      <c r="OFQ7" s="137"/>
      <c r="OFR7" s="137"/>
      <c r="OFU7" s="289"/>
      <c r="OFV7" s="289"/>
      <c r="OFW7" s="166"/>
      <c r="OFX7" s="166"/>
      <c r="OFY7" s="166"/>
      <c r="OFZ7" s="137"/>
      <c r="OGA7" s="137"/>
      <c r="OGC7" s="544"/>
      <c r="OGD7" s="137"/>
      <c r="OGE7" s="137"/>
      <c r="OGH7" s="289"/>
      <c r="OGI7" s="289"/>
      <c r="OGJ7" s="166"/>
      <c r="OGK7" s="166"/>
      <c r="OGL7" s="166"/>
      <c r="OGM7" s="137"/>
      <c r="OGN7" s="137"/>
      <c r="OGP7" s="544"/>
      <c r="OGQ7" s="137"/>
      <c r="OGR7" s="137"/>
      <c r="OGU7" s="289"/>
      <c r="OGV7" s="289"/>
      <c r="OGW7" s="166"/>
      <c r="OGX7" s="166"/>
      <c r="OGY7" s="166"/>
      <c r="OGZ7" s="137"/>
      <c r="OHA7" s="137"/>
      <c r="OHC7" s="544"/>
      <c r="OHD7" s="137"/>
      <c r="OHE7" s="137"/>
      <c r="OHH7" s="289"/>
      <c r="OHI7" s="289"/>
      <c r="OHJ7" s="166"/>
      <c r="OHK7" s="166"/>
      <c r="OHL7" s="166"/>
      <c r="OHM7" s="137"/>
      <c r="OHN7" s="137"/>
      <c r="OHP7" s="544"/>
      <c r="OHQ7" s="137"/>
      <c r="OHR7" s="137"/>
      <c r="OHU7" s="289"/>
      <c r="OHV7" s="289"/>
      <c r="OHW7" s="166"/>
      <c r="OHX7" s="166"/>
      <c r="OHY7" s="166"/>
      <c r="OHZ7" s="137"/>
      <c r="OIA7" s="137"/>
      <c r="OIC7" s="544"/>
      <c r="OID7" s="137"/>
      <c r="OIE7" s="137"/>
      <c r="OIH7" s="289"/>
      <c r="OII7" s="289"/>
      <c r="OIJ7" s="166"/>
      <c r="OIK7" s="166"/>
      <c r="OIL7" s="166"/>
      <c r="OIM7" s="137"/>
      <c r="OIN7" s="137"/>
      <c r="OIP7" s="544"/>
      <c r="OIQ7" s="137"/>
      <c r="OIR7" s="137"/>
      <c r="OIU7" s="289"/>
      <c r="OIV7" s="289"/>
      <c r="OIW7" s="166"/>
      <c r="OIX7" s="166"/>
      <c r="OIY7" s="166"/>
      <c r="OIZ7" s="137"/>
      <c r="OJA7" s="137"/>
      <c r="OJC7" s="544"/>
      <c r="OJD7" s="137"/>
      <c r="OJE7" s="137"/>
      <c r="OJH7" s="289"/>
      <c r="OJI7" s="289"/>
      <c r="OJJ7" s="166"/>
      <c r="OJK7" s="166"/>
      <c r="OJL7" s="166"/>
      <c r="OJM7" s="137"/>
      <c r="OJN7" s="137"/>
      <c r="OJP7" s="544"/>
      <c r="OJQ7" s="137"/>
      <c r="OJR7" s="137"/>
      <c r="OJU7" s="289"/>
      <c r="OJV7" s="289"/>
      <c r="OJW7" s="166"/>
      <c r="OJX7" s="166"/>
      <c r="OJY7" s="166"/>
      <c r="OJZ7" s="137"/>
      <c r="OKA7" s="137"/>
      <c r="OKC7" s="544"/>
      <c r="OKD7" s="137"/>
      <c r="OKE7" s="137"/>
      <c r="OKH7" s="289"/>
      <c r="OKI7" s="289"/>
      <c r="OKJ7" s="166"/>
      <c r="OKK7" s="166"/>
      <c r="OKL7" s="166"/>
      <c r="OKM7" s="137"/>
      <c r="OKN7" s="137"/>
      <c r="OKP7" s="544"/>
      <c r="OKQ7" s="137"/>
      <c r="OKR7" s="137"/>
      <c r="OKU7" s="289"/>
      <c r="OKV7" s="289"/>
      <c r="OKW7" s="166"/>
      <c r="OKX7" s="166"/>
      <c r="OKY7" s="166"/>
      <c r="OKZ7" s="137"/>
      <c r="OLA7" s="137"/>
      <c r="OLC7" s="544"/>
      <c r="OLD7" s="137"/>
      <c r="OLE7" s="137"/>
      <c r="OLH7" s="289"/>
      <c r="OLI7" s="289"/>
      <c r="OLJ7" s="166"/>
      <c r="OLK7" s="166"/>
      <c r="OLL7" s="166"/>
      <c r="OLM7" s="137"/>
      <c r="OLN7" s="137"/>
      <c r="OLP7" s="544"/>
      <c r="OLQ7" s="137"/>
      <c r="OLR7" s="137"/>
      <c r="OLU7" s="289"/>
      <c r="OLV7" s="289"/>
      <c r="OLW7" s="166"/>
      <c r="OLX7" s="166"/>
      <c r="OLY7" s="166"/>
      <c r="OLZ7" s="137"/>
      <c r="OMA7" s="137"/>
      <c r="OMC7" s="544"/>
      <c r="OMD7" s="137"/>
      <c r="OME7" s="137"/>
      <c r="OMH7" s="289"/>
      <c r="OMI7" s="289"/>
      <c r="OMJ7" s="166"/>
      <c r="OMK7" s="166"/>
      <c r="OML7" s="166"/>
      <c r="OMM7" s="137"/>
      <c r="OMN7" s="137"/>
      <c r="OMP7" s="544"/>
      <c r="OMQ7" s="137"/>
      <c r="OMR7" s="137"/>
      <c r="OMU7" s="289"/>
      <c r="OMV7" s="289"/>
      <c r="OMW7" s="166"/>
      <c r="OMX7" s="166"/>
      <c r="OMY7" s="166"/>
      <c r="OMZ7" s="137"/>
      <c r="ONA7" s="137"/>
      <c r="ONC7" s="544"/>
      <c r="OND7" s="137"/>
      <c r="ONE7" s="137"/>
      <c r="ONH7" s="289"/>
      <c r="ONI7" s="289"/>
      <c r="ONJ7" s="166"/>
      <c r="ONK7" s="166"/>
      <c r="ONL7" s="166"/>
      <c r="ONM7" s="137"/>
      <c r="ONN7" s="137"/>
      <c r="ONP7" s="544"/>
      <c r="ONQ7" s="137"/>
      <c r="ONR7" s="137"/>
      <c r="ONU7" s="289"/>
      <c r="ONV7" s="289"/>
      <c r="ONW7" s="166"/>
      <c r="ONX7" s="166"/>
      <c r="ONY7" s="166"/>
      <c r="ONZ7" s="137"/>
      <c r="OOA7" s="137"/>
      <c r="OOC7" s="544"/>
      <c r="OOD7" s="137"/>
      <c r="OOE7" s="137"/>
      <c r="OOH7" s="289"/>
      <c r="OOI7" s="289"/>
      <c r="OOJ7" s="166"/>
      <c r="OOK7" s="166"/>
      <c r="OOL7" s="166"/>
      <c r="OOM7" s="137"/>
      <c r="OON7" s="137"/>
      <c r="OOP7" s="544"/>
      <c r="OOQ7" s="137"/>
      <c r="OOR7" s="137"/>
      <c r="OOU7" s="289"/>
      <c r="OOV7" s="289"/>
      <c r="OOW7" s="166"/>
      <c r="OOX7" s="166"/>
      <c r="OOY7" s="166"/>
      <c r="OOZ7" s="137"/>
      <c r="OPA7" s="137"/>
      <c r="OPC7" s="544"/>
      <c r="OPD7" s="137"/>
      <c r="OPE7" s="137"/>
      <c r="OPH7" s="289"/>
      <c r="OPI7" s="289"/>
      <c r="OPJ7" s="166"/>
      <c r="OPK7" s="166"/>
      <c r="OPL7" s="166"/>
      <c r="OPM7" s="137"/>
      <c r="OPN7" s="137"/>
      <c r="OPP7" s="544"/>
      <c r="OPQ7" s="137"/>
      <c r="OPR7" s="137"/>
      <c r="OPU7" s="289"/>
      <c r="OPV7" s="289"/>
      <c r="OPW7" s="166"/>
      <c r="OPX7" s="166"/>
      <c r="OPY7" s="166"/>
      <c r="OPZ7" s="137"/>
      <c r="OQA7" s="137"/>
      <c r="OQC7" s="544"/>
      <c r="OQD7" s="137"/>
      <c r="OQE7" s="137"/>
      <c r="OQH7" s="289"/>
      <c r="OQI7" s="289"/>
      <c r="OQJ7" s="166"/>
      <c r="OQK7" s="166"/>
      <c r="OQL7" s="166"/>
      <c r="OQM7" s="137"/>
      <c r="OQN7" s="137"/>
      <c r="OQP7" s="544"/>
      <c r="OQQ7" s="137"/>
      <c r="OQR7" s="137"/>
      <c r="OQU7" s="289"/>
      <c r="OQV7" s="289"/>
      <c r="OQW7" s="166"/>
      <c r="OQX7" s="166"/>
      <c r="OQY7" s="166"/>
      <c r="OQZ7" s="137"/>
      <c r="ORA7" s="137"/>
      <c r="ORC7" s="544"/>
      <c r="ORD7" s="137"/>
      <c r="ORE7" s="137"/>
      <c r="ORH7" s="289"/>
      <c r="ORI7" s="289"/>
      <c r="ORJ7" s="166"/>
      <c r="ORK7" s="166"/>
      <c r="ORL7" s="166"/>
      <c r="ORM7" s="137"/>
      <c r="ORN7" s="137"/>
      <c r="ORP7" s="544"/>
      <c r="ORQ7" s="137"/>
      <c r="ORR7" s="137"/>
      <c r="ORU7" s="289"/>
      <c r="ORV7" s="289"/>
      <c r="ORW7" s="166"/>
      <c r="ORX7" s="166"/>
      <c r="ORY7" s="166"/>
      <c r="ORZ7" s="137"/>
      <c r="OSA7" s="137"/>
      <c r="OSC7" s="544"/>
      <c r="OSD7" s="137"/>
      <c r="OSE7" s="137"/>
      <c r="OSH7" s="289"/>
      <c r="OSI7" s="289"/>
      <c r="OSJ7" s="166"/>
      <c r="OSK7" s="166"/>
      <c r="OSL7" s="166"/>
      <c r="OSM7" s="137"/>
      <c r="OSN7" s="137"/>
      <c r="OSP7" s="544"/>
      <c r="OSQ7" s="137"/>
      <c r="OSR7" s="137"/>
      <c r="OSU7" s="289"/>
      <c r="OSV7" s="289"/>
      <c r="OSW7" s="166"/>
      <c r="OSX7" s="166"/>
      <c r="OSY7" s="166"/>
      <c r="OSZ7" s="137"/>
      <c r="OTA7" s="137"/>
      <c r="OTC7" s="544"/>
      <c r="OTD7" s="137"/>
      <c r="OTE7" s="137"/>
      <c r="OTH7" s="289"/>
      <c r="OTI7" s="289"/>
      <c r="OTJ7" s="166"/>
      <c r="OTK7" s="166"/>
      <c r="OTL7" s="166"/>
      <c r="OTM7" s="137"/>
      <c r="OTN7" s="137"/>
      <c r="OTP7" s="544"/>
      <c r="OTQ7" s="137"/>
      <c r="OTR7" s="137"/>
      <c r="OTU7" s="289"/>
      <c r="OTV7" s="289"/>
      <c r="OTW7" s="166"/>
      <c r="OTX7" s="166"/>
      <c r="OTY7" s="166"/>
      <c r="OTZ7" s="137"/>
      <c r="OUA7" s="137"/>
      <c r="OUC7" s="544"/>
      <c r="OUD7" s="137"/>
      <c r="OUE7" s="137"/>
      <c r="OUH7" s="289"/>
      <c r="OUI7" s="289"/>
      <c r="OUJ7" s="166"/>
      <c r="OUK7" s="166"/>
      <c r="OUL7" s="166"/>
      <c r="OUM7" s="137"/>
      <c r="OUN7" s="137"/>
      <c r="OUP7" s="544"/>
      <c r="OUQ7" s="137"/>
      <c r="OUR7" s="137"/>
      <c r="OUU7" s="289"/>
      <c r="OUV7" s="289"/>
      <c r="OUW7" s="166"/>
      <c r="OUX7" s="166"/>
      <c r="OUY7" s="166"/>
      <c r="OUZ7" s="137"/>
      <c r="OVA7" s="137"/>
      <c r="OVC7" s="544"/>
      <c r="OVD7" s="137"/>
      <c r="OVE7" s="137"/>
      <c r="OVH7" s="289"/>
      <c r="OVI7" s="289"/>
      <c r="OVJ7" s="166"/>
      <c r="OVK7" s="166"/>
      <c r="OVL7" s="166"/>
      <c r="OVM7" s="137"/>
      <c r="OVN7" s="137"/>
      <c r="OVP7" s="544"/>
      <c r="OVQ7" s="137"/>
      <c r="OVR7" s="137"/>
      <c r="OVU7" s="289"/>
      <c r="OVV7" s="289"/>
      <c r="OVW7" s="166"/>
      <c r="OVX7" s="166"/>
      <c r="OVY7" s="166"/>
      <c r="OVZ7" s="137"/>
      <c r="OWA7" s="137"/>
      <c r="OWC7" s="544"/>
      <c r="OWD7" s="137"/>
      <c r="OWE7" s="137"/>
      <c r="OWH7" s="289"/>
      <c r="OWI7" s="289"/>
      <c r="OWJ7" s="166"/>
      <c r="OWK7" s="166"/>
      <c r="OWL7" s="166"/>
      <c r="OWM7" s="137"/>
      <c r="OWN7" s="137"/>
      <c r="OWP7" s="544"/>
      <c r="OWQ7" s="137"/>
      <c r="OWR7" s="137"/>
      <c r="OWU7" s="289"/>
      <c r="OWV7" s="289"/>
      <c r="OWW7" s="166"/>
      <c r="OWX7" s="166"/>
      <c r="OWY7" s="166"/>
      <c r="OWZ7" s="137"/>
      <c r="OXA7" s="137"/>
      <c r="OXC7" s="544"/>
      <c r="OXD7" s="137"/>
      <c r="OXE7" s="137"/>
      <c r="OXH7" s="289"/>
      <c r="OXI7" s="289"/>
      <c r="OXJ7" s="166"/>
      <c r="OXK7" s="166"/>
      <c r="OXL7" s="166"/>
      <c r="OXM7" s="137"/>
      <c r="OXN7" s="137"/>
      <c r="OXP7" s="544"/>
      <c r="OXQ7" s="137"/>
      <c r="OXR7" s="137"/>
      <c r="OXU7" s="289"/>
      <c r="OXV7" s="289"/>
      <c r="OXW7" s="166"/>
      <c r="OXX7" s="166"/>
      <c r="OXY7" s="166"/>
      <c r="OXZ7" s="137"/>
      <c r="OYA7" s="137"/>
      <c r="OYC7" s="544"/>
      <c r="OYD7" s="137"/>
      <c r="OYE7" s="137"/>
      <c r="OYH7" s="289"/>
      <c r="OYI7" s="289"/>
      <c r="OYJ7" s="166"/>
      <c r="OYK7" s="166"/>
      <c r="OYL7" s="166"/>
      <c r="OYM7" s="137"/>
      <c r="OYN7" s="137"/>
      <c r="OYP7" s="544"/>
      <c r="OYQ7" s="137"/>
      <c r="OYR7" s="137"/>
      <c r="OYU7" s="289"/>
      <c r="OYV7" s="289"/>
      <c r="OYW7" s="166"/>
      <c r="OYX7" s="166"/>
      <c r="OYY7" s="166"/>
      <c r="OYZ7" s="137"/>
      <c r="OZA7" s="137"/>
      <c r="OZC7" s="544"/>
      <c r="OZD7" s="137"/>
      <c r="OZE7" s="137"/>
      <c r="OZH7" s="289"/>
      <c r="OZI7" s="289"/>
      <c r="OZJ7" s="166"/>
      <c r="OZK7" s="166"/>
      <c r="OZL7" s="166"/>
      <c r="OZM7" s="137"/>
      <c r="OZN7" s="137"/>
      <c r="OZP7" s="544"/>
      <c r="OZQ7" s="137"/>
      <c r="OZR7" s="137"/>
      <c r="OZU7" s="289"/>
      <c r="OZV7" s="289"/>
      <c r="OZW7" s="166"/>
      <c r="OZX7" s="166"/>
      <c r="OZY7" s="166"/>
      <c r="OZZ7" s="137"/>
      <c r="PAA7" s="137"/>
      <c r="PAC7" s="544"/>
      <c r="PAD7" s="137"/>
      <c r="PAE7" s="137"/>
      <c r="PAH7" s="289"/>
      <c r="PAI7" s="289"/>
      <c r="PAJ7" s="166"/>
      <c r="PAK7" s="166"/>
      <c r="PAL7" s="166"/>
      <c r="PAM7" s="137"/>
      <c r="PAN7" s="137"/>
      <c r="PAP7" s="544"/>
      <c r="PAQ7" s="137"/>
      <c r="PAR7" s="137"/>
      <c r="PAU7" s="289"/>
      <c r="PAV7" s="289"/>
      <c r="PAW7" s="166"/>
      <c r="PAX7" s="166"/>
      <c r="PAY7" s="166"/>
      <c r="PAZ7" s="137"/>
      <c r="PBA7" s="137"/>
      <c r="PBC7" s="544"/>
      <c r="PBD7" s="137"/>
      <c r="PBE7" s="137"/>
      <c r="PBH7" s="289"/>
      <c r="PBI7" s="289"/>
      <c r="PBJ7" s="166"/>
      <c r="PBK7" s="166"/>
      <c r="PBL7" s="166"/>
      <c r="PBM7" s="137"/>
      <c r="PBN7" s="137"/>
      <c r="PBP7" s="544"/>
      <c r="PBQ7" s="137"/>
      <c r="PBR7" s="137"/>
      <c r="PBU7" s="289"/>
      <c r="PBV7" s="289"/>
      <c r="PBW7" s="166"/>
      <c r="PBX7" s="166"/>
      <c r="PBY7" s="166"/>
      <c r="PBZ7" s="137"/>
      <c r="PCA7" s="137"/>
      <c r="PCC7" s="544"/>
      <c r="PCD7" s="137"/>
      <c r="PCE7" s="137"/>
      <c r="PCH7" s="289"/>
      <c r="PCI7" s="289"/>
      <c r="PCJ7" s="166"/>
      <c r="PCK7" s="166"/>
      <c r="PCL7" s="166"/>
      <c r="PCM7" s="137"/>
      <c r="PCN7" s="137"/>
      <c r="PCP7" s="544"/>
      <c r="PCQ7" s="137"/>
      <c r="PCR7" s="137"/>
      <c r="PCU7" s="289"/>
      <c r="PCV7" s="289"/>
      <c r="PCW7" s="166"/>
      <c r="PCX7" s="166"/>
      <c r="PCY7" s="166"/>
      <c r="PCZ7" s="137"/>
      <c r="PDA7" s="137"/>
      <c r="PDC7" s="544"/>
      <c r="PDD7" s="137"/>
      <c r="PDE7" s="137"/>
      <c r="PDH7" s="289"/>
      <c r="PDI7" s="289"/>
      <c r="PDJ7" s="166"/>
      <c r="PDK7" s="166"/>
      <c r="PDL7" s="166"/>
      <c r="PDM7" s="137"/>
      <c r="PDN7" s="137"/>
      <c r="PDP7" s="544"/>
      <c r="PDQ7" s="137"/>
      <c r="PDR7" s="137"/>
      <c r="PDU7" s="289"/>
      <c r="PDV7" s="289"/>
      <c r="PDW7" s="166"/>
      <c r="PDX7" s="166"/>
      <c r="PDY7" s="166"/>
      <c r="PDZ7" s="137"/>
      <c r="PEA7" s="137"/>
      <c r="PEC7" s="544"/>
      <c r="PED7" s="137"/>
      <c r="PEE7" s="137"/>
      <c r="PEH7" s="289"/>
      <c r="PEI7" s="289"/>
      <c r="PEJ7" s="166"/>
      <c r="PEK7" s="166"/>
      <c r="PEL7" s="166"/>
      <c r="PEM7" s="137"/>
      <c r="PEN7" s="137"/>
      <c r="PEP7" s="544"/>
      <c r="PEQ7" s="137"/>
      <c r="PER7" s="137"/>
      <c r="PEU7" s="289"/>
      <c r="PEV7" s="289"/>
      <c r="PEW7" s="166"/>
      <c r="PEX7" s="166"/>
      <c r="PEY7" s="166"/>
      <c r="PEZ7" s="137"/>
      <c r="PFA7" s="137"/>
      <c r="PFC7" s="544"/>
      <c r="PFD7" s="137"/>
      <c r="PFE7" s="137"/>
      <c r="PFH7" s="289"/>
      <c r="PFI7" s="289"/>
      <c r="PFJ7" s="166"/>
      <c r="PFK7" s="166"/>
      <c r="PFL7" s="166"/>
      <c r="PFM7" s="137"/>
      <c r="PFN7" s="137"/>
      <c r="PFP7" s="544"/>
      <c r="PFQ7" s="137"/>
      <c r="PFR7" s="137"/>
      <c r="PFU7" s="289"/>
      <c r="PFV7" s="289"/>
      <c r="PFW7" s="166"/>
      <c r="PFX7" s="166"/>
      <c r="PFY7" s="166"/>
      <c r="PFZ7" s="137"/>
      <c r="PGA7" s="137"/>
      <c r="PGC7" s="544"/>
      <c r="PGD7" s="137"/>
      <c r="PGE7" s="137"/>
      <c r="PGH7" s="289"/>
      <c r="PGI7" s="289"/>
      <c r="PGJ7" s="166"/>
      <c r="PGK7" s="166"/>
      <c r="PGL7" s="166"/>
      <c r="PGM7" s="137"/>
      <c r="PGN7" s="137"/>
      <c r="PGP7" s="544"/>
      <c r="PGQ7" s="137"/>
      <c r="PGR7" s="137"/>
      <c r="PGU7" s="289"/>
      <c r="PGV7" s="289"/>
      <c r="PGW7" s="166"/>
      <c r="PGX7" s="166"/>
      <c r="PGY7" s="166"/>
      <c r="PGZ7" s="137"/>
      <c r="PHA7" s="137"/>
      <c r="PHC7" s="544"/>
      <c r="PHD7" s="137"/>
      <c r="PHE7" s="137"/>
      <c r="PHH7" s="289"/>
      <c r="PHI7" s="289"/>
      <c r="PHJ7" s="166"/>
      <c r="PHK7" s="166"/>
      <c r="PHL7" s="166"/>
      <c r="PHM7" s="137"/>
      <c r="PHN7" s="137"/>
      <c r="PHP7" s="544"/>
      <c r="PHQ7" s="137"/>
      <c r="PHR7" s="137"/>
      <c r="PHU7" s="289"/>
      <c r="PHV7" s="289"/>
      <c r="PHW7" s="166"/>
      <c r="PHX7" s="166"/>
      <c r="PHY7" s="166"/>
      <c r="PHZ7" s="137"/>
      <c r="PIA7" s="137"/>
      <c r="PIC7" s="544"/>
      <c r="PID7" s="137"/>
      <c r="PIE7" s="137"/>
      <c r="PIH7" s="289"/>
      <c r="PII7" s="289"/>
      <c r="PIJ7" s="166"/>
      <c r="PIK7" s="166"/>
      <c r="PIL7" s="166"/>
      <c r="PIM7" s="137"/>
      <c r="PIN7" s="137"/>
      <c r="PIP7" s="544"/>
      <c r="PIQ7" s="137"/>
      <c r="PIR7" s="137"/>
      <c r="PIU7" s="289"/>
      <c r="PIV7" s="289"/>
      <c r="PIW7" s="166"/>
      <c r="PIX7" s="166"/>
      <c r="PIY7" s="166"/>
      <c r="PIZ7" s="137"/>
      <c r="PJA7" s="137"/>
      <c r="PJC7" s="544"/>
      <c r="PJD7" s="137"/>
      <c r="PJE7" s="137"/>
      <c r="PJH7" s="289"/>
      <c r="PJI7" s="289"/>
      <c r="PJJ7" s="166"/>
      <c r="PJK7" s="166"/>
      <c r="PJL7" s="166"/>
      <c r="PJM7" s="137"/>
      <c r="PJN7" s="137"/>
      <c r="PJP7" s="544"/>
      <c r="PJQ7" s="137"/>
      <c r="PJR7" s="137"/>
      <c r="PJU7" s="289"/>
      <c r="PJV7" s="289"/>
      <c r="PJW7" s="166"/>
      <c r="PJX7" s="166"/>
      <c r="PJY7" s="166"/>
      <c r="PJZ7" s="137"/>
      <c r="PKA7" s="137"/>
      <c r="PKC7" s="544"/>
      <c r="PKD7" s="137"/>
      <c r="PKE7" s="137"/>
      <c r="PKH7" s="289"/>
      <c r="PKI7" s="289"/>
      <c r="PKJ7" s="166"/>
      <c r="PKK7" s="166"/>
      <c r="PKL7" s="166"/>
      <c r="PKM7" s="137"/>
      <c r="PKN7" s="137"/>
      <c r="PKP7" s="544"/>
      <c r="PKQ7" s="137"/>
      <c r="PKR7" s="137"/>
      <c r="PKU7" s="289"/>
      <c r="PKV7" s="289"/>
      <c r="PKW7" s="166"/>
      <c r="PKX7" s="166"/>
      <c r="PKY7" s="166"/>
      <c r="PKZ7" s="137"/>
      <c r="PLA7" s="137"/>
      <c r="PLC7" s="544"/>
      <c r="PLD7" s="137"/>
      <c r="PLE7" s="137"/>
      <c r="PLH7" s="289"/>
      <c r="PLI7" s="289"/>
      <c r="PLJ7" s="166"/>
      <c r="PLK7" s="166"/>
      <c r="PLL7" s="166"/>
      <c r="PLM7" s="137"/>
      <c r="PLN7" s="137"/>
      <c r="PLP7" s="544"/>
      <c r="PLQ7" s="137"/>
      <c r="PLR7" s="137"/>
      <c r="PLU7" s="289"/>
      <c r="PLV7" s="289"/>
      <c r="PLW7" s="166"/>
      <c r="PLX7" s="166"/>
      <c r="PLY7" s="166"/>
      <c r="PLZ7" s="137"/>
      <c r="PMA7" s="137"/>
      <c r="PMC7" s="544"/>
      <c r="PMD7" s="137"/>
      <c r="PME7" s="137"/>
      <c r="PMH7" s="289"/>
      <c r="PMI7" s="289"/>
      <c r="PMJ7" s="166"/>
      <c r="PMK7" s="166"/>
      <c r="PML7" s="166"/>
      <c r="PMM7" s="137"/>
      <c r="PMN7" s="137"/>
      <c r="PMP7" s="544"/>
      <c r="PMQ7" s="137"/>
      <c r="PMR7" s="137"/>
      <c r="PMU7" s="289"/>
      <c r="PMV7" s="289"/>
      <c r="PMW7" s="166"/>
      <c r="PMX7" s="166"/>
      <c r="PMY7" s="166"/>
      <c r="PMZ7" s="137"/>
      <c r="PNA7" s="137"/>
      <c r="PNC7" s="544"/>
      <c r="PND7" s="137"/>
      <c r="PNE7" s="137"/>
      <c r="PNH7" s="289"/>
      <c r="PNI7" s="289"/>
      <c r="PNJ7" s="166"/>
      <c r="PNK7" s="166"/>
      <c r="PNL7" s="166"/>
      <c r="PNM7" s="137"/>
      <c r="PNN7" s="137"/>
      <c r="PNP7" s="544"/>
      <c r="PNQ7" s="137"/>
      <c r="PNR7" s="137"/>
      <c r="PNU7" s="289"/>
      <c r="PNV7" s="289"/>
      <c r="PNW7" s="166"/>
      <c r="PNX7" s="166"/>
      <c r="PNY7" s="166"/>
      <c r="PNZ7" s="137"/>
      <c r="POA7" s="137"/>
      <c r="POC7" s="544"/>
      <c r="POD7" s="137"/>
      <c r="POE7" s="137"/>
      <c r="POH7" s="289"/>
      <c r="POI7" s="289"/>
      <c r="POJ7" s="166"/>
      <c r="POK7" s="166"/>
      <c r="POL7" s="166"/>
      <c r="POM7" s="137"/>
      <c r="PON7" s="137"/>
      <c r="POP7" s="544"/>
      <c r="POQ7" s="137"/>
      <c r="POR7" s="137"/>
      <c r="POU7" s="289"/>
      <c r="POV7" s="289"/>
      <c r="POW7" s="166"/>
      <c r="POX7" s="166"/>
      <c r="POY7" s="166"/>
      <c r="POZ7" s="137"/>
      <c r="PPA7" s="137"/>
      <c r="PPC7" s="544"/>
      <c r="PPD7" s="137"/>
      <c r="PPE7" s="137"/>
      <c r="PPH7" s="289"/>
      <c r="PPI7" s="289"/>
      <c r="PPJ7" s="166"/>
      <c r="PPK7" s="166"/>
      <c r="PPL7" s="166"/>
      <c r="PPM7" s="137"/>
      <c r="PPN7" s="137"/>
      <c r="PPP7" s="544"/>
      <c r="PPQ7" s="137"/>
      <c r="PPR7" s="137"/>
      <c r="PPU7" s="289"/>
      <c r="PPV7" s="289"/>
      <c r="PPW7" s="166"/>
      <c r="PPX7" s="166"/>
      <c r="PPY7" s="166"/>
      <c r="PPZ7" s="137"/>
      <c r="PQA7" s="137"/>
      <c r="PQC7" s="544"/>
      <c r="PQD7" s="137"/>
      <c r="PQE7" s="137"/>
      <c r="PQH7" s="289"/>
      <c r="PQI7" s="289"/>
      <c r="PQJ7" s="166"/>
      <c r="PQK7" s="166"/>
      <c r="PQL7" s="166"/>
      <c r="PQM7" s="137"/>
      <c r="PQN7" s="137"/>
      <c r="PQP7" s="544"/>
      <c r="PQQ7" s="137"/>
      <c r="PQR7" s="137"/>
      <c r="PQU7" s="289"/>
      <c r="PQV7" s="289"/>
      <c r="PQW7" s="166"/>
      <c r="PQX7" s="166"/>
      <c r="PQY7" s="166"/>
      <c r="PQZ7" s="137"/>
      <c r="PRA7" s="137"/>
      <c r="PRC7" s="544"/>
      <c r="PRD7" s="137"/>
      <c r="PRE7" s="137"/>
      <c r="PRH7" s="289"/>
      <c r="PRI7" s="289"/>
      <c r="PRJ7" s="166"/>
      <c r="PRK7" s="166"/>
      <c r="PRL7" s="166"/>
      <c r="PRM7" s="137"/>
      <c r="PRN7" s="137"/>
      <c r="PRP7" s="544"/>
      <c r="PRQ7" s="137"/>
      <c r="PRR7" s="137"/>
      <c r="PRU7" s="289"/>
      <c r="PRV7" s="289"/>
      <c r="PRW7" s="166"/>
      <c r="PRX7" s="166"/>
      <c r="PRY7" s="166"/>
      <c r="PRZ7" s="137"/>
      <c r="PSA7" s="137"/>
      <c r="PSC7" s="544"/>
      <c r="PSD7" s="137"/>
      <c r="PSE7" s="137"/>
      <c r="PSH7" s="289"/>
      <c r="PSI7" s="289"/>
      <c r="PSJ7" s="166"/>
      <c r="PSK7" s="166"/>
      <c r="PSL7" s="166"/>
      <c r="PSM7" s="137"/>
      <c r="PSN7" s="137"/>
      <c r="PSP7" s="544"/>
      <c r="PSQ7" s="137"/>
      <c r="PSR7" s="137"/>
      <c r="PSU7" s="289"/>
      <c r="PSV7" s="289"/>
      <c r="PSW7" s="166"/>
      <c r="PSX7" s="166"/>
      <c r="PSY7" s="166"/>
      <c r="PSZ7" s="137"/>
      <c r="PTA7" s="137"/>
      <c r="PTC7" s="544"/>
      <c r="PTD7" s="137"/>
      <c r="PTE7" s="137"/>
      <c r="PTH7" s="289"/>
      <c r="PTI7" s="289"/>
      <c r="PTJ7" s="166"/>
      <c r="PTK7" s="166"/>
      <c r="PTL7" s="166"/>
      <c r="PTM7" s="137"/>
      <c r="PTN7" s="137"/>
      <c r="PTP7" s="544"/>
      <c r="PTQ7" s="137"/>
      <c r="PTR7" s="137"/>
      <c r="PTU7" s="289"/>
      <c r="PTV7" s="289"/>
      <c r="PTW7" s="166"/>
      <c r="PTX7" s="166"/>
      <c r="PTY7" s="166"/>
      <c r="PTZ7" s="137"/>
      <c r="PUA7" s="137"/>
      <c r="PUC7" s="544"/>
      <c r="PUD7" s="137"/>
      <c r="PUE7" s="137"/>
      <c r="PUH7" s="289"/>
      <c r="PUI7" s="289"/>
      <c r="PUJ7" s="166"/>
      <c r="PUK7" s="166"/>
      <c r="PUL7" s="166"/>
      <c r="PUM7" s="137"/>
      <c r="PUN7" s="137"/>
      <c r="PUP7" s="544"/>
      <c r="PUQ7" s="137"/>
      <c r="PUR7" s="137"/>
      <c r="PUU7" s="289"/>
      <c r="PUV7" s="289"/>
      <c r="PUW7" s="166"/>
      <c r="PUX7" s="166"/>
      <c r="PUY7" s="166"/>
      <c r="PUZ7" s="137"/>
      <c r="PVA7" s="137"/>
      <c r="PVC7" s="544"/>
      <c r="PVD7" s="137"/>
      <c r="PVE7" s="137"/>
      <c r="PVH7" s="289"/>
      <c r="PVI7" s="289"/>
      <c r="PVJ7" s="166"/>
      <c r="PVK7" s="166"/>
      <c r="PVL7" s="166"/>
      <c r="PVM7" s="137"/>
      <c r="PVN7" s="137"/>
      <c r="PVP7" s="544"/>
      <c r="PVQ7" s="137"/>
      <c r="PVR7" s="137"/>
      <c r="PVU7" s="289"/>
      <c r="PVV7" s="289"/>
      <c r="PVW7" s="166"/>
      <c r="PVX7" s="166"/>
      <c r="PVY7" s="166"/>
      <c r="PVZ7" s="137"/>
      <c r="PWA7" s="137"/>
      <c r="PWC7" s="544"/>
      <c r="PWD7" s="137"/>
      <c r="PWE7" s="137"/>
      <c r="PWH7" s="289"/>
      <c r="PWI7" s="289"/>
      <c r="PWJ7" s="166"/>
      <c r="PWK7" s="166"/>
      <c r="PWL7" s="166"/>
      <c r="PWM7" s="137"/>
      <c r="PWN7" s="137"/>
      <c r="PWP7" s="544"/>
      <c r="PWQ7" s="137"/>
      <c r="PWR7" s="137"/>
      <c r="PWU7" s="289"/>
      <c r="PWV7" s="289"/>
      <c r="PWW7" s="166"/>
      <c r="PWX7" s="166"/>
      <c r="PWY7" s="166"/>
      <c r="PWZ7" s="137"/>
      <c r="PXA7" s="137"/>
      <c r="PXC7" s="544"/>
      <c r="PXD7" s="137"/>
      <c r="PXE7" s="137"/>
      <c r="PXH7" s="289"/>
      <c r="PXI7" s="289"/>
      <c r="PXJ7" s="166"/>
      <c r="PXK7" s="166"/>
      <c r="PXL7" s="166"/>
      <c r="PXM7" s="137"/>
      <c r="PXN7" s="137"/>
      <c r="PXP7" s="544"/>
      <c r="PXQ7" s="137"/>
      <c r="PXR7" s="137"/>
      <c r="PXU7" s="289"/>
      <c r="PXV7" s="289"/>
      <c r="PXW7" s="166"/>
      <c r="PXX7" s="166"/>
      <c r="PXY7" s="166"/>
      <c r="PXZ7" s="137"/>
      <c r="PYA7" s="137"/>
      <c r="PYC7" s="544"/>
      <c r="PYD7" s="137"/>
      <c r="PYE7" s="137"/>
      <c r="PYH7" s="289"/>
      <c r="PYI7" s="289"/>
      <c r="PYJ7" s="166"/>
      <c r="PYK7" s="166"/>
      <c r="PYL7" s="166"/>
      <c r="PYM7" s="137"/>
      <c r="PYN7" s="137"/>
      <c r="PYP7" s="544"/>
      <c r="PYQ7" s="137"/>
      <c r="PYR7" s="137"/>
      <c r="PYU7" s="289"/>
      <c r="PYV7" s="289"/>
      <c r="PYW7" s="166"/>
      <c r="PYX7" s="166"/>
      <c r="PYY7" s="166"/>
      <c r="PYZ7" s="137"/>
      <c r="PZA7" s="137"/>
      <c r="PZC7" s="544"/>
      <c r="PZD7" s="137"/>
      <c r="PZE7" s="137"/>
      <c r="PZH7" s="289"/>
      <c r="PZI7" s="289"/>
      <c r="PZJ7" s="166"/>
      <c r="PZK7" s="166"/>
      <c r="PZL7" s="166"/>
      <c r="PZM7" s="137"/>
      <c r="PZN7" s="137"/>
      <c r="PZP7" s="544"/>
      <c r="PZQ7" s="137"/>
      <c r="PZR7" s="137"/>
      <c r="PZU7" s="289"/>
      <c r="PZV7" s="289"/>
      <c r="PZW7" s="166"/>
      <c r="PZX7" s="166"/>
      <c r="PZY7" s="166"/>
      <c r="PZZ7" s="137"/>
      <c r="QAA7" s="137"/>
      <c r="QAC7" s="544"/>
      <c r="QAD7" s="137"/>
      <c r="QAE7" s="137"/>
      <c r="QAH7" s="289"/>
      <c r="QAI7" s="289"/>
      <c r="QAJ7" s="166"/>
      <c r="QAK7" s="166"/>
      <c r="QAL7" s="166"/>
      <c r="QAM7" s="137"/>
      <c r="QAN7" s="137"/>
      <c r="QAP7" s="544"/>
      <c r="QAQ7" s="137"/>
      <c r="QAR7" s="137"/>
      <c r="QAU7" s="289"/>
      <c r="QAV7" s="289"/>
      <c r="QAW7" s="166"/>
      <c r="QAX7" s="166"/>
      <c r="QAY7" s="166"/>
      <c r="QAZ7" s="137"/>
      <c r="QBA7" s="137"/>
      <c r="QBC7" s="544"/>
      <c r="QBD7" s="137"/>
      <c r="QBE7" s="137"/>
      <c r="QBH7" s="289"/>
      <c r="QBI7" s="289"/>
      <c r="QBJ7" s="166"/>
      <c r="QBK7" s="166"/>
      <c r="QBL7" s="166"/>
      <c r="QBM7" s="137"/>
      <c r="QBN7" s="137"/>
      <c r="QBP7" s="544"/>
      <c r="QBQ7" s="137"/>
      <c r="QBR7" s="137"/>
      <c r="QBU7" s="289"/>
      <c r="QBV7" s="289"/>
      <c r="QBW7" s="166"/>
      <c r="QBX7" s="166"/>
      <c r="QBY7" s="166"/>
      <c r="QBZ7" s="137"/>
      <c r="QCA7" s="137"/>
      <c r="QCC7" s="544"/>
      <c r="QCD7" s="137"/>
      <c r="QCE7" s="137"/>
      <c r="QCH7" s="289"/>
      <c r="QCI7" s="289"/>
      <c r="QCJ7" s="166"/>
      <c r="QCK7" s="166"/>
      <c r="QCL7" s="166"/>
      <c r="QCM7" s="137"/>
      <c r="QCN7" s="137"/>
      <c r="QCP7" s="544"/>
      <c r="QCQ7" s="137"/>
      <c r="QCR7" s="137"/>
      <c r="QCU7" s="289"/>
      <c r="QCV7" s="289"/>
      <c r="QCW7" s="166"/>
      <c r="QCX7" s="166"/>
      <c r="QCY7" s="166"/>
      <c r="QCZ7" s="137"/>
      <c r="QDA7" s="137"/>
      <c r="QDC7" s="544"/>
      <c r="QDD7" s="137"/>
      <c r="QDE7" s="137"/>
      <c r="QDH7" s="289"/>
      <c r="QDI7" s="289"/>
      <c r="QDJ7" s="166"/>
      <c r="QDK7" s="166"/>
      <c r="QDL7" s="166"/>
      <c r="QDM7" s="137"/>
      <c r="QDN7" s="137"/>
      <c r="QDP7" s="544"/>
      <c r="QDQ7" s="137"/>
      <c r="QDR7" s="137"/>
      <c r="QDU7" s="289"/>
      <c r="QDV7" s="289"/>
      <c r="QDW7" s="166"/>
      <c r="QDX7" s="166"/>
      <c r="QDY7" s="166"/>
      <c r="QDZ7" s="137"/>
      <c r="QEA7" s="137"/>
      <c r="QEC7" s="544"/>
      <c r="QED7" s="137"/>
      <c r="QEE7" s="137"/>
      <c r="QEH7" s="289"/>
      <c r="QEI7" s="289"/>
      <c r="QEJ7" s="166"/>
      <c r="QEK7" s="166"/>
      <c r="QEL7" s="166"/>
      <c r="QEM7" s="137"/>
      <c r="QEN7" s="137"/>
      <c r="QEP7" s="544"/>
      <c r="QEQ7" s="137"/>
      <c r="QER7" s="137"/>
      <c r="QEU7" s="289"/>
      <c r="QEV7" s="289"/>
      <c r="QEW7" s="166"/>
      <c r="QEX7" s="166"/>
      <c r="QEY7" s="166"/>
      <c r="QEZ7" s="137"/>
      <c r="QFA7" s="137"/>
      <c r="QFC7" s="544"/>
      <c r="QFD7" s="137"/>
      <c r="QFE7" s="137"/>
      <c r="QFH7" s="289"/>
      <c r="QFI7" s="289"/>
      <c r="QFJ7" s="166"/>
      <c r="QFK7" s="166"/>
      <c r="QFL7" s="166"/>
      <c r="QFM7" s="137"/>
      <c r="QFN7" s="137"/>
      <c r="QFP7" s="544"/>
      <c r="QFQ7" s="137"/>
      <c r="QFR7" s="137"/>
      <c r="QFU7" s="289"/>
      <c r="QFV7" s="289"/>
      <c r="QFW7" s="166"/>
      <c r="QFX7" s="166"/>
      <c r="QFY7" s="166"/>
      <c r="QFZ7" s="137"/>
      <c r="QGA7" s="137"/>
      <c r="QGC7" s="544"/>
      <c r="QGD7" s="137"/>
      <c r="QGE7" s="137"/>
      <c r="QGH7" s="289"/>
      <c r="QGI7" s="289"/>
      <c r="QGJ7" s="166"/>
      <c r="QGK7" s="166"/>
      <c r="QGL7" s="166"/>
      <c r="QGM7" s="137"/>
      <c r="QGN7" s="137"/>
      <c r="QGP7" s="544"/>
      <c r="QGQ7" s="137"/>
      <c r="QGR7" s="137"/>
      <c r="QGU7" s="289"/>
      <c r="QGV7" s="289"/>
      <c r="QGW7" s="166"/>
      <c r="QGX7" s="166"/>
      <c r="QGY7" s="166"/>
      <c r="QGZ7" s="137"/>
      <c r="QHA7" s="137"/>
      <c r="QHC7" s="544"/>
      <c r="QHD7" s="137"/>
      <c r="QHE7" s="137"/>
      <c r="QHH7" s="289"/>
      <c r="QHI7" s="289"/>
      <c r="QHJ7" s="166"/>
      <c r="QHK7" s="166"/>
      <c r="QHL7" s="166"/>
      <c r="QHM7" s="137"/>
      <c r="QHN7" s="137"/>
      <c r="QHP7" s="544"/>
      <c r="QHQ7" s="137"/>
      <c r="QHR7" s="137"/>
      <c r="QHU7" s="289"/>
      <c r="QHV7" s="289"/>
      <c r="QHW7" s="166"/>
      <c r="QHX7" s="166"/>
      <c r="QHY7" s="166"/>
      <c r="QHZ7" s="137"/>
      <c r="QIA7" s="137"/>
      <c r="QIC7" s="544"/>
      <c r="QID7" s="137"/>
      <c r="QIE7" s="137"/>
      <c r="QIH7" s="289"/>
      <c r="QII7" s="289"/>
      <c r="QIJ7" s="166"/>
      <c r="QIK7" s="166"/>
      <c r="QIL7" s="166"/>
      <c r="QIM7" s="137"/>
      <c r="QIN7" s="137"/>
      <c r="QIP7" s="544"/>
      <c r="QIQ7" s="137"/>
      <c r="QIR7" s="137"/>
      <c r="QIU7" s="289"/>
      <c r="QIV7" s="289"/>
      <c r="QIW7" s="166"/>
      <c r="QIX7" s="166"/>
      <c r="QIY7" s="166"/>
      <c r="QIZ7" s="137"/>
      <c r="QJA7" s="137"/>
      <c r="QJC7" s="544"/>
      <c r="QJD7" s="137"/>
      <c r="QJE7" s="137"/>
      <c r="QJH7" s="289"/>
      <c r="QJI7" s="289"/>
      <c r="QJJ7" s="166"/>
      <c r="QJK7" s="166"/>
      <c r="QJL7" s="166"/>
      <c r="QJM7" s="137"/>
      <c r="QJN7" s="137"/>
      <c r="QJP7" s="544"/>
      <c r="QJQ7" s="137"/>
      <c r="QJR7" s="137"/>
      <c r="QJU7" s="289"/>
      <c r="QJV7" s="289"/>
      <c r="QJW7" s="166"/>
      <c r="QJX7" s="166"/>
      <c r="QJY7" s="166"/>
      <c r="QJZ7" s="137"/>
      <c r="QKA7" s="137"/>
      <c r="QKC7" s="544"/>
      <c r="QKD7" s="137"/>
      <c r="QKE7" s="137"/>
      <c r="QKH7" s="289"/>
      <c r="QKI7" s="289"/>
      <c r="QKJ7" s="166"/>
      <c r="QKK7" s="166"/>
      <c r="QKL7" s="166"/>
      <c r="QKM7" s="137"/>
      <c r="QKN7" s="137"/>
      <c r="QKP7" s="544"/>
      <c r="QKQ7" s="137"/>
      <c r="QKR7" s="137"/>
      <c r="QKU7" s="289"/>
      <c r="QKV7" s="289"/>
      <c r="QKW7" s="166"/>
      <c r="QKX7" s="166"/>
      <c r="QKY7" s="166"/>
      <c r="QKZ7" s="137"/>
      <c r="QLA7" s="137"/>
      <c r="QLC7" s="544"/>
      <c r="QLD7" s="137"/>
      <c r="QLE7" s="137"/>
      <c r="QLH7" s="289"/>
      <c r="QLI7" s="289"/>
      <c r="QLJ7" s="166"/>
      <c r="QLK7" s="166"/>
      <c r="QLL7" s="166"/>
      <c r="QLM7" s="137"/>
      <c r="QLN7" s="137"/>
      <c r="QLP7" s="544"/>
      <c r="QLQ7" s="137"/>
      <c r="QLR7" s="137"/>
      <c r="QLU7" s="289"/>
      <c r="QLV7" s="289"/>
      <c r="QLW7" s="166"/>
      <c r="QLX7" s="166"/>
      <c r="QLY7" s="166"/>
      <c r="QLZ7" s="137"/>
      <c r="QMA7" s="137"/>
      <c r="QMC7" s="544"/>
      <c r="QMD7" s="137"/>
      <c r="QME7" s="137"/>
      <c r="QMH7" s="289"/>
      <c r="QMI7" s="289"/>
      <c r="QMJ7" s="166"/>
      <c r="QMK7" s="166"/>
      <c r="QML7" s="166"/>
      <c r="QMM7" s="137"/>
      <c r="QMN7" s="137"/>
      <c r="QMP7" s="544"/>
      <c r="QMQ7" s="137"/>
      <c r="QMR7" s="137"/>
      <c r="QMU7" s="289"/>
      <c r="QMV7" s="289"/>
      <c r="QMW7" s="166"/>
      <c r="QMX7" s="166"/>
      <c r="QMY7" s="166"/>
      <c r="QMZ7" s="137"/>
      <c r="QNA7" s="137"/>
      <c r="QNC7" s="544"/>
      <c r="QND7" s="137"/>
      <c r="QNE7" s="137"/>
      <c r="QNH7" s="289"/>
      <c r="QNI7" s="289"/>
      <c r="QNJ7" s="166"/>
      <c r="QNK7" s="166"/>
      <c r="QNL7" s="166"/>
      <c r="QNM7" s="137"/>
      <c r="QNN7" s="137"/>
      <c r="QNP7" s="544"/>
      <c r="QNQ7" s="137"/>
      <c r="QNR7" s="137"/>
      <c r="QNU7" s="289"/>
      <c r="QNV7" s="289"/>
      <c r="QNW7" s="166"/>
      <c r="QNX7" s="166"/>
      <c r="QNY7" s="166"/>
      <c r="QNZ7" s="137"/>
      <c r="QOA7" s="137"/>
      <c r="QOC7" s="544"/>
      <c r="QOD7" s="137"/>
      <c r="QOE7" s="137"/>
      <c r="QOH7" s="289"/>
      <c r="QOI7" s="289"/>
      <c r="QOJ7" s="166"/>
      <c r="QOK7" s="166"/>
      <c r="QOL7" s="166"/>
      <c r="QOM7" s="137"/>
      <c r="QON7" s="137"/>
      <c r="QOP7" s="544"/>
      <c r="QOQ7" s="137"/>
      <c r="QOR7" s="137"/>
      <c r="QOU7" s="289"/>
      <c r="QOV7" s="289"/>
      <c r="QOW7" s="166"/>
      <c r="QOX7" s="166"/>
      <c r="QOY7" s="166"/>
      <c r="QOZ7" s="137"/>
      <c r="QPA7" s="137"/>
      <c r="QPC7" s="544"/>
      <c r="QPD7" s="137"/>
      <c r="QPE7" s="137"/>
      <c r="QPH7" s="289"/>
      <c r="QPI7" s="289"/>
      <c r="QPJ7" s="166"/>
      <c r="QPK7" s="166"/>
      <c r="QPL7" s="166"/>
      <c r="QPM7" s="137"/>
      <c r="QPN7" s="137"/>
      <c r="QPP7" s="544"/>
      <c r="QPQ7" s="137"/>
      <c r="QPR7" s="137"/>
      <c r="QPU7" s="289"/>
      <c r="QPV7" s="289"/>
      <c r="QPW7" s="166"/>
      <c r="QPX7" s="166"/>
      <c r="QPY7" s="166"/>
      <c r="QPZ7" s="137"/>
      <c r="QQA7" s="137"/>
      <c r="QQC7" s="544"/>
      <c r="QQD7" s="137"/>
      <c r="QQE7" s="137"/>
      <c r="QQH7" s="289"/>
      <c r="QQI7" s="289"/>
      <c r="QQJ7" s="166"/>
      <c r="QQK7" s="166"/>
      <c r="QQL7" s="166"/>
      <c r="QQM7" s="137"/>
      <c r="QQN7" s="137"/>
      <c r="QQP7" s="544"/>
      <c r="QQQ7" s="137"/>
      <c r="QQR7" s="137"/>
      <c r="QQU7" s="289"/>
      <c r="QQV7" s="289"/>
      <c r="QQW7" s="166"/>
      <c r="QQX7" s="166"/>
      <c r="QQY7" s="166"/>
      <c r="QQZ7" s="137"/>
      <c r="QRA7" s="137"/>
      <c r="QRC7" s="544"/>
      <c r="QRD7" s="137"/>
      <c r="QRE7" s="137"/>
      <c r="QRH7" s="289"/>
      <c r="QRI7" s="289"/>
      <c r="QRJ7" s="166"/>
      <c r="QRK7" s="166"/>
      <c r="QRL7" s="166"/>
      <c r="QRM7" s="137"/>
      <c r="QRN7" s="137"/>
      <c r="QRP7" s="544"/>
      <c r="QRQ7" s="137"/>
      <c r="QRR7" s="137"/>
      <c r="QRU7" s="289"/>
      <c r="QRV7" s="289"/>
      <c r="QRW7" s="166"/>
      <c r="QRX7" s="166"/>
      <c r="QRY7" s="166"/>
      <c r="QRZ7" s="137"/>
      <c r="QSA7" s="137"/>
      <c r="QSC7" s="544"/>
      <c r="QSD7" s="137"/>
      <c r="QSE7" s="137"/>
      <c r="QSH7" s="289"/>
      <c r="QSI7" s="289"/>
      <c r="QSJ7" s="166"/>
      <c r="QSK7" s="166"/>
      <c r="QSL7" s="166"/>
      <c r="QSM7" s="137"/>
      <c r="QSN7" s="137"/>
      <c r="QSP7" s="544"/>
      <c r="QSQ7" s="137"/>
      <c r="QSR7" s="137"/>
      <c r="QSU7" s="289"/>
      <c r="QSV7" s="289"/>
      <c r="QSW7" s="166"/>
      <c r="QSX7" s="166"/>
      <c r="QSY7" s="166"/>
      <c r="QSZ7" s="137"/>
      <c r="QTA7" s="137"/>
      <c r="QTC7" s="544"/>
      <c r="QTD7" s="137"/>
      <c r="QTE7" s="137"/>
      <c r="QTH7" s="289"/>
      <c r="QTI7" s="289"/>
      <c r="QTJ7" s="166"/>
      <c r="QTK7" s="166"/>
      <c r="QTL7" s="166"/>
      <c r="QTM7" s="137"/>
      <c r="QTN7" s="137"/>
      <c r="QTP7" s="544"/>
      <c r="QTQ7" s="137"/>
      <c r="QTR7" s="137"/>
      <c r="QTU7" s="289"/>
      <c r="QTV7" s="289"/>
      <c r="QTW7" s="166"/>
      <c r="QTX7" s="166"/>
      <c r="QTY7" s="166"/>
      <c r="QTZ7" s="137"/>
      <c r="QUA7" s="137"/>
      <c r="QUC7" s="544"/>
      <c r="QUD7" s="137"/>
      <c r="QUE7" s="137"/>
      <c r="QUH7" s="289"/>
      <c r="QUI7" s="289"/>
      <c r="QUJ7" s="166"/>
      <c r="QUK7" s="166"/>
      <c r="QUL7" s="166"/>
      <c r="QUM7" s="137"/>
      <c r="QUN7" s="137"/>
      <c r="QUP7" s="544"/>
      <c r="QUQ7" s="137"/>
      <c r="QUR7" s="137"/>
      <c r="QUU7" s="289"/>
      <c r="QUV7" s="289"/>
      <c r="QUW7" s="166"/>
      <c r="QUX7" s="166"/>
      <c r="QUY7" s="166"/>
      <c r="QUZ7" s="137"/>
      <c r="QVA7" s="137"/>
      <c r="QVC7" s="544"/>
      <c r="QVD7" s="137"/>
      <c r="QVE7" s="137"/>
      <c r="QVH7" s="289"/>
      <c r="QVI7" s="289"/>
      <c r="QVJ7" s="166"/>
      <c r="QVK7" s="166"/>
      <c r="QVL7" s="166"/>
      <c r="QVM7" s="137"/>
      <c r="QVN7" s="137"/>
      <c r="QVP7" s="544"/>
      <c r="QVQ7" s="137"/>
      <c r="QVR7" s="137"/>
      <c r="QVU7" s="289"/>
      <c r="QVV7" s="289"/>
      <c r="QVW7" s="166"/>
      <c r="QVX7" s="166"/>
      <c r="QVY7" s="166"/>
      <c r="QVZ7" s="137"/>
      <c r="QWA7" s="137"/>
      <c r="QWC7" s="544"/>
      <c r="QWD7" s="137"/>
      <c r="QWE7" s="137"/>
      <c r="QWH7" s="289"/>
      <c r="QWI7" s="289"/>
      <c r="QWJ7" s="166"/>
      <c r="QWK7" s="166"/>
      <c r="QWL7" s="166"/>
      <c r="QWM7" s="137"/>
      <c r="QWN7" s="137"/>
      <c r="QWP7" s="544"/>
      <c r="QWQ7" s="137"/>
      <c r="QWR7" s="137"/>
      <c r="QWU7" s="289"/>
      <c r="QWV7" s="289"/>
      <c r="QWW7" s="166"/>
      <c r="QWX7" s="166"/>
      <c r="QWY7" s="166"/>
      <c r="QWZ7" s="137"/>
      <c r="QXA7" s="137"/>
      <c r="QXC7" s="544"/>
      <c r="QXD7" s="137"/>
      <c r="QXE7" s="137"/>
      <c r="QXH7" s="289"/>
      <c r="QXI7" s="289"/>
      <c r="QXJ7" s="166"/>
      <c r="QXK7" s="166"/>
      <c r="QXL7" s="166"/>
      <c r="QXM7" s="137"/>
      <c r="QXN7" s="137"/>
      <c r="QXP7" s="544"/>
      <c r="QXQ7" s="137"/>
      <c r="QXR7" s="137"/>
      <c r="QXU7" s="289"/>
      <c r="QXV7" s="289"/>
      <c r="QXW7" s="166"/>
      <c r="QXX7" s="166"/>
      <c r="QXY7" s="166"/>
      <c r="QXZ7" s="137"/>
      <c r="QYA7" s="137"/>
      <c r="QYC7" s="544"/>
      <c r="QYD7" s="137"/>
      <c r="QYE7" s="137"/>
      <c r="QYH7" s="289"/>
      <c r="QYI7" s="289"/>
      <c r="QYJ7" s="166"/>
      <c r="QYK7" s="166"/>
      <c r="QYL7" s="166"/>
      <c r="QYM7" s="137"/>
      <c r="QYN7" s="137"/>
      <c r="QYP7" s="544"/>
      <c r="QYQ7" s="137"/>
      <c r="QYR7" s="137"/>
      <c r="QYU7" s="289"/>
      <c r="QYV7" s="289"/>
      <c r="QYW7" s="166"/>
      <c r="QYX7" s="166"/>
      <c r="QYY7" s="166"/>
      <c r="QYZ7" s="137"/>
      <c r="QZA7" s="137"/>
      <c r="QZC7" s="544"/>
      <c r="QZD7" s="137"/>
      <c r="QZE7" s="137"/>
      <c r="QZH7" s="289"/>
      <c r="QZI7" s="289"/>
      <c r="QZJ7" s="166"/>
      <c r="QZK7" s="166"/>
      <c r="QZL7" s="166"/>
      <c r="QZM7" s="137"/>
      <c r="QZN7" s="137"/>
      <c r="QZP7" s="544"/>
      <c r="QZQ7" s="137"/>
      <c r="QZR7" s="137"/>
      <c r="QZU7" s="289"/>
      <c r="QZV7" s="289"/>
      <c r="QZW7" s="166"/>
      <c r="QZX7" s="166"/>
      <c r="QZY7" s="166"/>
      <c r="QZZ7" s="137"/>
      <c r="RAA7" s="137"/>
      <c r="RAC7" s="544"/>
      <c r="RAD7" s="137"/>
      <c r="RAE7" s="137"/>
      <c r="RAH7" s="289"/>
      <c r="RAI7" s="289"/>
      <c r="RAJ7" s="166"/>
      <c r="RAK7" s="166"/>
      <c r="RAL7" s="166"/>
      <c r="RAM7" s="137"/>
      <c r="RAN7" s="137"/>
      <c r="RAP7" s="544"/>
      <c r="RAQ7" s="137"/>
      <c r="RAR7" s="137"/>
      <c r="RAU7" s="289"/>
      <c r="RAV7" s="289"/>
      <c r="RAW7" s="166"/>
      <c r="RAX7" s="166"/>
      <c r="RAY7" s="166"/>
      <c r="RAZ7" s="137"/>
      <c r="RBA7" s="137"/>
      <c r="RBC7" s="544"/>
      <c r="RBD7" s="137"/>
      <c r="RBE7" s="137"/>
      <c r="RBH7" s="289"/>
      <c r="RBI7" s="289"/>
      <c r="RBJ7" s="166"/>
      <c r="RBK7" s="166"/>
      <c r="RBL7" s="166"/>
      <c r="RBM7" s="137"/>
      <c r="RBN7" s="137"/>
      <c r="RBP7" s="544"/>
      <c r="RBQ7" s="137"/>
      <c r="RBR7" s="137"/>
      <c r="RBU7" s="289"/>
      <c r="RBV7" s="289"/>
      <c r="RBW7" s="166"/>
      <c r="RBX7" s="166"/>
      <c r="RBY7" s="166"/>
      <c r="RBZ7" s="137"/>
      <c r="RCA7" s="137"/>
      <c r="RCC7" s="544"/>
      <c r="RCD7" s="137"/>
      <c r="RCE7" s="137"/>
      <c r="RCH7" s="289"/>
      <c r="RCI7" s="289"/>
      <c r="RCJ7" s="166"/>
      <c r="RCK7" s="166"/>
      <c r="RCL7" s="166"/>
      <c r="RCM7" s="137"/>
      <c r="RCN7" s="137"/>
      <c r="RCP7" s="544"/>
      <c r="RCQ7" s="137"/>
      <c r="RCR7" s="137"/>
      <c r="RCU7" s="289"/>
      <c r="RCV7" s="289"/>
      <c r="RCW7" s="166"/>
      <c r="RCX7" s="166"/>
      <c r="RCY7" s="166"/>
      <c r="RCZ7" s="137"/>
      <c r="RDA7" s="137"/>
      <c r="RDC7" s="544"/>
      <c r="RDD7" s="137"/>
      <c r="RDE7" s="137"/>
      <c r="RDH7" s="289"/>
      <c r="RDI7" s="289"/>
      <c r="RDJ7" s="166"/>
      <c r="RDK7" s="166"/>
      <c r="RDL7" s="166"/>
      <c r="RDM7" s="137"/>
      <c r="RDN7" s="137"/>
      <c r="RDP7" s="544"/>
      <c r="RDQ7" s="137"/>
      <c r="RDR7" s="137"/>
      <c r="RDU7" s="289"/>
      <c r="RDV7" s="289"/>
      <c r="RDW7" s="166"/>
      <c r="RDX7" s="166"/>
      <c r="RDY7" s="166"/>
      <c r="RDZ7" s="137"/>
      <c r="REA7" s="137"/>
      <c r="REC7" s="544"/>
      <c r="RED7" s="137"/>
      <c r="REE7" s="137"/>
      <c r="REH7" s="289"/>
      <c r="REI7" s="289"/>
      <c r="REJ7" s="166"/>
      <c r="REK7" s="166"/>
      <c r="REL7" s="166"/>
      <c r="REM7" s="137"/>
      <c r="REN7" s="137"/>
      <c r="REP7" s="544"/>
      <c r="REQ7" s="137"/>
      <c r="RER7" s="137"/>
      <c r="REU7" s="289"/>
      <c r="REV7" s="289"/>
      <c r="REW7" s="166"/>
      <c r="REX7" s="166"/>
      <c r="REY7" s="166"/>
      <c r="REZ7" s="137"/>
      <c r="RFA7" s="137"/>
      <c r="RFC7" s="544"/>
      <c r="RFD7" s="137"/>
      <c r="RFE7" s="137"/>
      <c r="RFH7" s="289"/>
      <c r="RFI7" s="289"/>
      <c r="RFJ7" s="166"/>
      <c r="RFK7" s="166"/>
      <c r="RFL7" s="166"/>
      <c r="RFM7" s="137"/>
      <c r="RFN7" s="137"/>
      <c r="RFP7" s="544"/>
      <c r="RFQ7" s="137"/>
      <c r="RFR7" s="137"/>
      <c r="RFU7" s="289"/>
      <c r="RFV7" s="289"/>
      <c r="RFW7" s="166"/>
      <c r="RFX7" s="166"/>
      <c r="RFY7" s="166"/>
      <c r="RFZ7" s="137"/>
      <c r="RGA7" s="137"/>
      <c r="RGC7" s="544"/>
      <c r="RGD7" s="137"/>
      <c r="RGE7" s="137"/>
      <c r="RGH7" s="289"/>
      <c r="RGI7" s="289"/>
      <c r="RGJ7" s="166"/>
      <c r="RGK7" s="166"/>
      <c r="RGL7" s="166"/>
      <c r="RGM7" s="137"/>
      <c r="RGN7" s="137"/>
      <c r="RGP7" s="544"/>
      <c r="RGQ7" s="137"/>
      <c r="RGR7" s="137"/>
      <c r="RGU7" s="289"/>
      <c r="RGV7" s="289"/>
      <c r="RGW7" s="166"/>
      <c r="RGX7" s="166"/>
      <c r="RGY7" s="166"/>
      <c r="RGZ7" s="137"/>
      <c r="RHA7" s="137"/>
      <c r="RHC7" s="544"/>
      <c r="RHD7" s="137"/>
      <c r="RHE7" s="137"/>
      <c r="RHH7" s="289"/>
      <c r="RHI7" s="289"/>
      <c r="RHJ7" s="166"/>
      <c r="RHK7" s="166"/>
      <c r="RHL7" s="166"/>
      <c r="RHM7" s="137"/>
      <c r="RHN7" s="137"/>
      <c r="RHP7" s="544"/>
      <c r="RHQ7" s="137"/>
      <c r="RHR7" s="137"/>
      <c r="RHU7" s="289"/>
      <c r="RHV7" s="289"/>
      <c r="RHW7" s="166"/>
      <c r="RHX7" s="166"/>
      <c r="RHY7" s="166"/>
      <c r="RHZ7" s="137"/>
      <c r="RIA7" s="137"/>
      <c r="RIC7" s="544"/>
      <c r="RID7" s="137"/>
      <c r="RIE7" s="137"/>
      <c r="RIH7" s="289"/>
      <c r="RII7" s="289"/>
      <c r="RIJ7" s="166"/>
      <c r="RIK7" s="166"/>
      <c r="RIL7" s="166"/>
      <c r="RIM7" s="137"/>
      <c r="RIN7" s="137"/>
      <c r="RIP7" s="544"/>
      <c r="RIQ7" s="137"/>
      <c r="RIR7" s="137"/>
      <c r="RIU7" s="289"/>
      <c r="RIV7" s="289"/>
      <c r="RIW7" s="166"/>
      <c r="RIX7" s="166"/>
      <c r="RIY7" s="166"/>
      <c r="RIZ7" s="137"/>
      <c r="RJA7" s="137"/>
      <c r="RJC7" s="544"/>
      <c r="RJD7" s="137"/>
      <c r="RJE7" s="137"/>
      <c r="RJH7" s="289"/>
      <c r="RJI7" s="289"/>
      <c r="RJJ7" s="166"/>
      <c r="RJK7" s="166"/>
      <c r="RJL7" s="166"/>
      <c r="RJM7" s="137"/>
      <c r="RJN7" s="137"/>
      <c r="RJP7" s="544"/>
      <c r="RJQ7" s="137"/>
      <c r="RJR7" s="137"/>
      <c r="RJU7" s="289"/>
      <c r="RJV7" s="289"/>
      <c r="RJW7" s="166"/>
      <c r="RJX7" s="166"/>
      <c r="RJY7" s="166"/>
      <c r="RJZ7" s="137"/>
      <c r="RKA7" s="137"/>
      <c r="RKC7" s="544"/>
      <c r="RKD7" s="137"/>
      <c r="RKE7" s="137"/>
      <c r="RKH7" s="289"/>
      <c r="RKI7" s="289"/>
      <c r="RKJ7" s="166"/>
      <c r="RKK7" s="166"/>
      <c r="RKL7" s="166"/>
      <c r="RKM7" s="137"/>
      <c r="RKN7" s="137"/>
      <c r="RKP7" s="544"/>
      <c r="RKQ7" s="137"/>
      <c r="RKR7" s="137"/>
      <c r="RKU7" s="289"/>
      <c r="RKV7" s="289"/>
      <c r="RKW7" s="166"/>
      <c r="RKX7" s="166"/>
      <c r="RKY7" s="166"/>
      <c r="RKZ7" s="137"/>
      <c r="RLA7" s="137"/>
      <c r="RLC7" s="544"/>
      <c r="RLD7" s="137"/>
      <c r="RLE7" s="137"/>
      <c r="RLH7" s="289"/>
      <c r="RLI7" s="289"/>
      <c r="RLJ7" s="166"/>
      <c r="RLK7" s="166"/>
      <c r="RLL7" s="166"/>
      <c r="RLM7" s="137"/>
      <c r="RLN7" s="137"/>
      <c r="RLP7" s="544"/>
      <c r="RLQ7" s="137"/>
      <c r="RLR7" s="137"/>
      <c r="RLU7" s="289"/>
      <c r="RLV7" s="289"/>
      <c r="RLW7" s="166"/>
      <c r="RLX7" s="166"/>
      <c r="RLY7" s="166"/>
      <c r="RLZ7" s="137"/>
      <c r="RMA7" s="137"/>
      <c r="RMC7" s="544"/>
      <c r="RMD7" s="137"/>
      <c r="RME7" s="137"/>
      <c r="RMH7" s="289"/>
      <c r="RMI7" s="289"/>
      <c r="RMJ7" s="166"/>
      <c r="RMK7" s="166"/>
      <c r="RML7" s="166"/>
      <c r="RMM7" s="137"/>
      <c r="RMN7" s="137"/>
      <c r="RMP7" s="544"/>
      <c r="RMQ7" s="137"/>
      <c r="RMR7" s="137"/>
      <c r="RMU7" s="289"/>
      <c r="RMV7" s="289"/>
      <c r="RMW7" s="166"/>
      <c r="RMX7" s="166"/>
      <c r="RMY7" s="166"/>
      <c r="RMZ7" s="137"/>
      <c r="RNA7" s="137"/>
      <c r="RNC7" s="544"/>
      <c r="RND7" s="137"/>
      <c r="RNE7" s="137"/>
      <c r="RNH7" s="289"/>
      <c r="RNI7" s="289"/>
      <c r="RNJ7" s="166"/>
      <c r="RNK7" s="166"/>
      <c r="RNL7" s="166"/>
      <c r="RNM7" s="137"/>
      <c r="RNN7" s="137"/>
      <c r="RNP7" s="544"/>
      <c r="RNQ7" s="137"/>
      <c r="RNR7" s="137"/>
      <c r="RNU7" s="289"/>
      <c r="RNV7" s="289"/>
      <c r="RNW7" s="166"/>
      <c r="RNX7" s="166"/>
      <c r="RNY7" s="166"/>
      <c r="RNZ7" s="137"/>
      <c r="ROA7" s="137"/>
      <c r="ROC7" s="544"/>
      <c r="ROD7" s="137"/>
      <c r="ROE7" s="137"/>
      <c r="ROH7" s="289"/>
      <c r="ROI7" s="289"/>
      <c r="ROJ7" s="166"/>
      <c r="ROK7" s="166"/>
      <c r="ROL7" s="166"/>
      <c r="ROM7" s="137"/>
      <c r="RON7" s="137"/>
      <c r="ROP7" s="544"/>
      <c r="ROQ7" s="137"/>
      <c r="ROR7" s="137"/>
      <c r="ROU7" s="289"/>
      <c r="ROV7" s="289"/>
      <c r="ROW7" s="166"/>
      <c r="ROX7" s="166"/>
      <c r="ROY7" s="166"/>
      <c r="ROZ7" s="137"/>
      <c r="RPA7" s="137"/>
      <c r="RPC7" s="544"/>
      <c r="RPD7" s="137"/>
      <c r="RPE7" s="137"/>
      <c r="RPH7" s="289"/>
      <c r="RPI7" s="289"/>
      <c r="RPJ7" s="166"/>
      <c r="RPK7" s="166"/>
      <c r="RPL7" s="166"/>
      <c r="RPM7" s="137"/>
      <c r="RPN7" s="137"/>
      <c r="RPP7" s="544"/>
      <c r="RPQ7" s="137"/>
      <c r="RPR7" s="137"/>
      <c r="RPU7" s="289"/>
      <c r="RPV7" s="289"/>
      <c r="RPW7" s="166"/>
      <c r="RPX7" s="166"/>
      <c r="RPY7" s="166"/>
      <c r="RPZ7" s="137"/>
      <c r="RQA7" s="137"/>
      <c r="RQC7" s="544"/>
      <c r="RQD7" s="137"/>
      <c r="RQE7" s="137"/>
      <c r="RQH7" s="289"/>
      <c r="RQI7" s="289"/>
      <c r="RQJ7" s="166"/>
      <c r="RQK7" s="166"/>
      <c r="RQL7" s="166"/>
      <c r="RQM7" s="137"/>
      <c r="RQN7" s="137"/>
      <c r="RQP7" s="544"/>
      <c r="RQQ7" s="137"/>
      <c r="RQR7" s="137"/>
      <c r="RQU7" s="289"/>
      <c r="RQV7" s="289"/>
      <c r="RQW7" s="166"/>
      <c r="RQX7" s="166"/>
      <c r="RQY7" s="166"/>
      <c r="RQZ7" s="137"/>
      <c r="RRA7" s="137"/>
      <c r="RRC7" s="544"/>
      <c r="RRD7" s="137"/>
      <c r="RRE7" s="137"/>
      <c r="RRH7" s="289"/>
      <c r="RRI7" s="289"/>
      <c r="RRJ7" s="166"/>
      <c r="RRK7" s="166"/>
      <c r="RRL7" s="166"/>
      <c r="RRM7" s="137"/>
      <c r="RRN7" s="137"/>
      <c r="RRP7" s="544"/>
      <c r="RRQ7" s="137"/>
      <c r="RRR7" s="137"/>
      <c r="RRU7" s="289"/>
      <c r="RRV7" s="289"/>
      <c r="RRW7" s="166"/>
      <c r="RRX7" s="166"/>
      <c r="RRY7" s="166"/>
      <c r="RRZ7" s="137"/>
      <c r="RSA7" s="137"/>
      <c r="RSC7" s="544"/>
      <c r="RSD7" s="137"/>
      <c r="RSE7" s="137"/>
      <c r="RSH7" s="289"/>
      <c r="RSI7" s="289"/>
      <c r="RSJ7" s="166"/>
      <c r="RSK7" s="166"/>
      <c r="RSL7" s="166"/>
      <c r="RSM7" s="137"/>
      <c r="RSN7" s="137"/>
      <c r="RSP7" s="544"/>
      <c r="RSQ7" s="137"/>
      <c r="RSR7" s="137"/>
      <c r="RSU7" s="289"/>
      <c r="RSV7" s="289"/>
      <c r="RSW7" s="166"/>
      <c r="RSX7" s="166"/>
      <c r="RSY7" s="166"/>
      <c r="RSZ7" s="137"/>
      <c r="RTA7" s="137"/>
      <c r="RTC7" s="544"/>
      <c r="RTD7" s="137"/>
      <c r="RTE7" s="137"/>
      <c r="RTH7" s="289"/>
      <c r="RTI7" s="289"/>
      <c r="RTJ7" s="166"/>
      <c r="RTK7" s="166"/>
      <c r="RTL7" s="166"/>
      <c r="RTM7" s="137"/>
      <c r="RTN7" s="137"/>
      <c r="RTP7" s="544"/>
      <c r="RTQ7" s="137"/>
      <c r="RTR7" s="137"/>
      <c r="RTU7" s="289"/>
      <c r="RTV7" s="289"/>
      <c r="RTW7" s="166"/>
      <c r="RTX7" s="166"/>
      <c r="RTY7" s="166"/>
      <c r="RTZ7" s="137"/>
      <c r="RUA7" s="137"/>
      <c r="RUC7" s="544"/>
      <c r="RUD7" s="137"/>
      <c r="RUE7" s="137"/>
      <c r="RUH7" s="289"/>
      <c r="RUI7" s="289"/>
      <c r="RUJ7" s="166"/>
      <c r="RUK7" s="166"/>
      <c r="RUL7" s="166"/>
      <c r="RUM7" s="137"/>
      <c r="RUN7" s="137"/>
      <c r="RUP7" s="544"/>
      <c r="RUQ7" s="137"/>
      <c r="RUR7" s="137"/>
      <c r="RUU7" s="289"/>
      <c r="RUV7" s="289"/>
      <c r="RUW7" s="166"/>
      <c r="RUX7" s="166"/>
      <c r="RUY7" s="166"/>
      <c r="RUZ7" s="137"/>
      <c r="RVA7" s="137"/>
      <c r="RVC7" s="544"/>
      <c r="RVD7" s="137"/>
      <c r="RVE7" s="137"/>
      <c r="RVH7" s="289"/>
      <c r="RVI7" s="289"/>
      <c r="RVJ7" s="166"/>
      <c r="RVK7" s="166"/>
      <c r="RVL7" s="166"/>
      <c r="RVM7" s="137"/>
      <c r="RVN7" s="137"/>
      <c r="RVP7" s="544"/>
      <c r="RVQ7" s="137"/>
      <c r="RVR7" s="137"/>
      <c r="RVU7" s="289"/>
      <c r="RVV7" s="289"/>
      <c r="RVW7" s="166"/>
      <c r="RVX7" s="166"/>
      <c r="RVY7" s="166"/>
      <c r="RVZ7" s="137"/>
      <c r="RWA7" s="137"/>
      <c r="RWC7" s="544"/>
      <c r="RWD7" s="137"/>
      <c r="RWE7" s="137"/>
      <c r="RWH7" s="289"/>
      <c r="RWI7" s="289"/>
      <c r="RWJ7" s="166"/>
      <c r="RWK7" s="166"/>
      <c r="RWL7" s="166"/>
      <c r="RWM7" s="137"/>
      <c r="RWN7" s="137"/>
      <c r="RWP7" s="544"/>
      <c r="RWQ7" s="137"/>
      <c r="RWR7" s="137"/>
      <c r="RWU7" s="289"/>
      <c r="RWV7" s="289"/>
      <c r="RWW7" s="166"/>
      <c r="RWX7" s="166"/>
      <c r="RWY7" s="166"/>
      <c r="RWZ7" s="137"/>
      <c r="RXA7" s="137"/>
      <c r="RXC7" s="544"/>
      <c r="RXD7" s="137"/>
      <c r="RXE7" s="137"/>
      <c r="RXH7" s="289"/>
      <c r="RXI7" s="289"/>
      <c r="RXJ7" s="166"/>
      <c r="RXK7" s="166"/>
      <c r="RXL7" s="166"/>
      <c r="RXM7" s="137"/>
      <c r="RXN7" s="137"/>
      <c r="RXP7" s="544"/>
      <c r="RXQ7" s="137"/>
      <c r="RXR7" s="137"/>
      <c r="RXU7" s="289"/>
      <c r="RXV7" s="289"/>
      <c r="RXW7" s="166"/>
      <c r="RXX7" s="166"/>
      <c r="RXY7" s="166"/>
      <c r="RXZ7" s="137"/>
      <c r="RYA7" s="137"/>
      <c r="RYC7" s="544"/>
      <c r="RYD7" s="137"/>
      <c r="RYE7" s="137"/>
      <c r="RYH7" s="289"/>
      <c r="RYI7" s="289"/>
      <c r="RYJ7" s="166"/>
      <c r="RYK7" s="166"/>
      <c r="RYL7" s="166"/>
      <c r="RYM7" s="137"/>
      <c r="RYN7" s="137"/>
      <c r="RYP7" s="544"/>
      <c r="RYQ7" s="137"/>
      <c r="RYR7" s="137"/>
      <c r="RYU7" s="289"/>
      <c r="RYV7" s="289"/>
      <c r="RYW7" s="166"/>
      <c r="RYX7" s="166"/>
      <c r="RYY7" s="166"/>
      <c r="RYZ7" s="137"/>
      <c r="RZA7" s="137"/>
      <c r="RZC7" s="544"/>
      <c r="RZD7" s="137"/>
      <c r="RZE7" s="137"/>
      <c r="RZH7" s="289"/>
      <c r="RZI7" s="289"/>
      <c r="RZJ7" s="166"/>
      <c r="RZK7" s="166"/>
      <c r="RZL7" s="166"/>
      <c r="RZM7" s="137"/>
      <c r="RZN7" s="137"/>
      <c r="RZP7" s="544"/>
      <c r="RZQ7" s="137"/>
      <c r="RZR7" s="137"/>
      <c r="RZU7" s="289"/>
      <c r="RZV7" s="289"/>
      <c r="RZW7" s="166"/>
      <c r="RZX7" s="166"/>
      <c r="RZY7" s="166"/>
      <c r="RZZ7" s="137"/>
      <c r="SAA7" s="137"/>
      <c r="SAC7" s="544"/>
      <c r="SAD7" s="137"/>
      <c r="SAE7" s="137"/>
      <c r="SAH7" s="289"/>
      <c r="SAI7" s="289"/>
      <c r="SAJ7" s="166"/>
      <c r="SAK7" s="166"/>
      <c r="SAL7" s="166"/>
      <c r="SAM7" s="137"/>
      <c r="SAN7" s="137"/>
      <c r="SAP7" s="544"/>
      <c r="SAQ7" s="137"/>
      <c r="SAR7" s="137"/>
      <c r="SAU7" s="289"/>
      <c r="SAV7" s="289"/>
      <c r="SAW7" s="166"/>
      <c r="SAX7" s="166"/>
      <c r="SAY7" s="166"/>
      <c r="SAZ7" s="137"/>
      <c r="SBA7" s="137"/>
      <c r="SBC7" s="544"/>
      <c r="SBD7" s="137"/>
      <c r="SBE7" s="137"/>
      <c r="SBH7" s="289"/>
      <c r="SBI7" s="289"/>
      <c r="SBJ7" s="166"/>
      <c r="SBK7" s="166"/>
      <c r="SBL7" s="166"/>
      <c r="SBM7" s="137"/>
      <c r="SBN7" s="137"/>
      <c r="SBP7" s="544"/>
      <c r="SBQ7" s="137"/>
      <c r="SBR7" s="137"/>
      <c r="SBU7" s="289"/>
      <c r="SBV7" s="289"/>
      <c r="SBW7" s="166"/>
      <c r="SBX7" s="166"/>
      <c r="SBY7" s="166"/>
      <c r="SBZ7" s="137"/>
      <c r="SCA7" s="137"/>
      <c r="SCC7" s="544"/>
      <c r="SCD7" s="137"/>
      <c r="SCE7" s="137"/>
      <c r="SCH7" s="289"/>
      <c r="SCI7" s="289"/>
      <c r="SCJ7" s="166"/>
      <c r="SCK7" s="166"/>
      <c r="SCL7" s="166"/>
      <c r="SCM7" s="137"/>
      <c r="SCN7" s="137"/>
      <c r="SCP7" s="544"/>
      <c r="SCQ7" s="137"/>
      <c r="SCR7" s="137"/>
      <c r="SCU7" s="289"/>
      <c r="SCV7" s="289"/>
      <c r="SCW7" s="166"/>
      <c r="SCX7" s="166"/>
      <c r="SCY7" s="166"/>
      <c r="SCZ7" s="137"/>
      <c r="SDA7" s="137"/>
      <c r="SDC7" s="544"/>
      <c r="SDD7" s="137"/>
      <c r="SDE7" s="137"/>
      <c r="SDH7" s="289"/>
      <c r="SDI7" s="289"/>
      <c r="SDJ7" s="166"/>
      <c r="SDK7" s="166"/>
      <c r="SDL7" s="166"/>
      <c r="SDM7" s="137"/>
      <c r="SDN7" s="137"/>
      <c r="SDP7" s="544"/>
      <c r="SDQ7" s="137"/>
      <c r="SDR7" s="137"/>
      <c r="SDU7" s="289"/>
      <c r="SDV7" s="289"/>
      <c r="SDW7" s="166"/>
      <c r="SDX7" s="166"/>
      <c r="SDY7" s="166"/>
      <c r="SDZ7" s="137"/>
      <c r="SEA7" s="137"/>
      <c r="SEC7" s="544"/>
      <c r="SED7" s="137"/>
      <c r="SEE7" s="137"/>
      <c r="SEH7" s="289"/>
      <c r="SEI7" s="289"/>
      <c r="SEJ7" s="166"/>
      <c r="SEK7" s="166"/>
      <c r="SEL7" s="166"/>
      <c r="SEM7" s="137"/>
      <c r="SEN7" s="137"/>
      <c r="SEP7" s="544"/>
      <c r="SEQ7" s="137"/>
      <c r="SER7" s="137"/>
      <c r="SEU7" s="289"/>
      <c r="SEV7" s="289"/>
      <c r="SEW7" s="166"/>
      <c r="SEX7" s="166"/>
      <c r="SEY7" s="166"/>
      <c r="SEZ7" s="137"/>
      <c r="SFA7" s="137"/>
      <c r="SFC7" s="544"/>
      <c r="SFD7" s="137"/>
      <c r="SFE7" s="137"/>
      <c r="SFH7" s="289"/>
      <c r="SFI7" s="289"/>
      <c r="SFJ7" s="166"/>
      <c r="SFK7" s="166"/>
      <c r="SFL7" s="166"/>
      <c r="SFM7" s="137"/>
      <c r="SFN7" s="137"/>
      <c r="SFP7" s="544"/>
      <c r="SFQ7" s="137"/>
      <c r="SFR7" s="137"/>
      <c r="SFU7" s="289"/>
      <c r="SFV7" s="289"/>
      <c r="SFW7" s="166"/>
      <c r="SFX7" s="166"/>
      <c r="SFY7" s="166"/>
      <c r="SFZ7" s="137"/>
      <c r="SGA7" s="137"/>
      <c r="SGC7" s="544"/>
      <c r="SGD7" s="137"/>
      <c r="SGE7" s="137"/>
      <c r="SGH7" s="289"/>
      <c r="SGI7" s="289"/>
      <c r="SGJ7" s="166"/>
      <c r="SGK7" s="166"/>
      <c r="SGL7" s="166"/>
      <c r="SGM7" s="137"/>
      <c r="SGN7" s="137"/>
      <c r="SGP7" s="544"/>
      <c r="SGQ7" s="137"/>
      <c r="SGR7" s="137"/>
      <c r="SGU7" s="289"/>
      <c r="SGV7" s="289"/>
      <c r="SGW7" s="166"/>
      <c r="SGX7" s="166"/>
      <c r="SGY7" s="166"/>
      <c r="SGZ7" s="137"/>
      <c r="SHA7" s="137"/>
      <c r="SHC7" s="544"/>
      <c r="SHD7" s="137"/>
      <c r="SHE7" s="137"/>
      <c r="SHH7" s="289"/>
      <c r="SHI7" s="289"/>
      <c r="SHJ7" s="166"/>
      <c r="SHK7" s="166"/>
      <c r="SHL7" s="166"/>
      <c r="SHM7" s="137"/>
      <c r="SHN7" s="137"/>
      <c r="SHP7" s="544"/>
      <c r="SHQ7" s="137"/>
      <c r="SHR7" s="137"/>
      <c r="SHU7" s="289"/>
      <c r="SHV7" s="289"/>
      <c r="SHW7" s="166"/>
      <c r="SHX7" s="166"/>
      <c r="SHY7" s="166"/>
      <c r="SHZ7" s="137"/>
      <c r="SIA7" s="137"/>
      <c r="SIC7" s="544"/>
      <c r="SID7" s="137"/>
      <c r="SIE7" s="137"/>
      <c r="SIH7" s="289"/>
      <c r="SII7" s="289"/>
      <c r="SIJ7" s="166"/>
      <c r="SIK7" s="166"/>
      <c r="SIL7" s="166"/>
      <c r="SIM7" s="137"/>
      <c r="SIN7" s="137"/>
      <c r="SIP7" s="544"/>
      <c r="SIQ7" s="137"/>
      <c r="SIR7" s="137"/>
      <c r="SIU7" s="289"/>
      <c r="SIV7" s="289"/>
      <c r="SIW7" s="166"/>
      <c r="SIX7" s="166"/>
      <c r="SIY7" s="166"/>
      <c r="SIZ7" s="137"/>
      <c r="SJA7" s="137"/>
      <c r="SJC7" s="544"/>
      <c r="SJD7" s="137"/>
      <c r="SJE7" s="137"/>
      <c r="SJH7" s="289"/>
      <c r="SJI7" s="289"/>
      <c r="SJJ7" s="166"/>
      <c r="SJK7" s="166"/>
      <c r="SJL7" s="166"/>
      <c r="SJM7" s="137"/>
      <c r="SJN7" s="137"/>
      <c r="SJP7" s="544"/>
      <c r="SJQ7" s="137"/>
      <c r="SJR7" s="137"/>
      <c r="SJU7" s="289"/>
      <c r="SJV7" s="289"/>
      <c r="SJW7" s="166"/>
      <c r="SJX7" s="166"/>
      <c r="SJY7" s="166"/>
      <c r="SJZ7" s="137"/>
      <c r="SKA7" s="137"/>
      <c r="SKC7" s="544"/>
      <c r="SKD7" s="137"/>
      <c r="SKE7" s="137"/>
      <c r="SKH7" s="289"/>
      <c r="SKI7" s="289"/>
      <c r="SKJ7" s="166"/>
      <c r="SKK7" s="166"/>
      <c r="SKL7" s="166"/>
      <c r="SKM7" s="137"/>
      <c r="SKN7" s="137"/>
      <c r="SKP7" s="544"/>
      <c r="SKQ7" s="137"/>
      <c r="SKR7" s="137"/>
      <c r="SKU7" s="289"/>
      <c r="SKV7" s="289"/>
      <c r="SKW7" s="166"/>
      <c r="SKX7" s="166"/>
      <c r="SKY7" s="166"/>
      <c r="SKZ7" s="137"/>
      <c r="SLA7" s="137"/>
      <c r="SLC7" s="544"/>
      <c r="SLD7" s="137"/>
      <c r="SLE7" s="137"/>
      <c r="SLH7" s="289"/>
      <c r="SLI7" s="289"/>
      <c r="SLJ7" s="166"/>
      <c r="SLK7" s="166"/>
      <c r="SLL7" s="166"/>
      <c r="SLM7" s="137"/>
      <c r="SLN7" s="137"/>
      <c r="SLP7" s="544"/>
      <c r="SLQ7" s="137"/>
      <c r="SLR7" s="137"/>
      <c r="SLU7" s="289"/>
      <c r="SLV7" s="289"/>
      <c r="SLW7" s="166"/>
      <c r="SLX7" s="166"/>
      <c r="SLY7" s="166"/>
      <c r="SLZ7" s="137"/>
      <c r="SMA7" s="137"/>
      <c r="SMC7" s="544"/>
      <c r="SMD7" s="137"/>
      <c r="SME7" s="137"/>
      <c r="SMH7" s="289"/>
      <c r="SMI7" s="289"/>
      <c r="SMJ7" s="166"/>
      <c r="SMK7" s="166"/>
      <c r="SML7" s="166"/>
      <c r="SMM7" s="137"/>
      <c r="SMN7" s="137"/>
      <c r="SMP7" s="544"/>
      <c r="SMQ7" s="137"/>
      <c r="SMR7" s="137"/>
      <c r="SMU7" s="289"/>
      <c r="SMV7" s="289"/>
      <c r="SMW7" s="166"/>
      <c r="SMX7" s="166"/>
      <c r="SMY7" s="166"/>
      <c r="SMZ7" s="137"/>
      <c r="SNA7" s="137"/>
      <c r="SNC7" s="544"/>
      <c r="SND7" s="137"/>
      <c r="SNE7" s="137"/>
      <c r="SNH7" s="289"/>
      <c r="SNI7" s="289"/>
      <c r="SNJ7" s="166"/>
      <c r="SNK7" s="166"/>
      <c r="SNL7" s="166"/>
      <c r="SNM7" s="137"/>
      <c r="SNN7" s="137"/>
      <c r="SNP7" s="544"/>
      <c r="SNQ7" s="137"/>
      <c r="SNR7" s="137"/>
      <c r="SNU7" s="289"/>
      <c r="SNV7" s="289"/>
      <c r="SNW7" s="166"/>
      <c r="SNX7" s="166"/>
      <c r="SNY7" s="166"/>
      <c r="SNZ7" s="137"/>
      <c r="SOA7" s="137"/>
      <c r="SOC7" s="544"/>
      <c r="SOD7" s="137"/>
      <c r="SOE7" s="137"/>
      <c r="SOH7" s="289"/>
      <c r="SOI7" s="289"/>
      <c r="SOJ7" s="166"/>
      <c r="SOK7" s="166"/>
      <c r="SOL7" s="166"/>
      <c r="SOM7" s="137"/>
      <c r="SON7" s="137"/>
      <c r="SOP7" s="544"/>
      <c r="SOQ7" s="137"/>
      <c r="SOR7" s="137"/>
      <c r="SOU7" s="289"/>
      <c r="SOV7" s="289"/>
      <c r="SOW7" s="166"/>
      <c r="SOX7" s="166"/>
      <c r="SOY7" s="166"/>
      <c r="SOZ7" s="137"/>
      <c r="SPA7" s="137"/>
      <c r="SPC7" s="544"/>
      <c r="SPD7" s="137"/>
      <c r="SPE7" s="137"/>
      <c r="SPH7" s="289"/>
      <c r="SPI7" s="289"/>
      <c r="SPJ7" s="166"/>
      <c r="SPK7" s="166"/>
      <c r="SPL7" s="166"/>
      <c r="SPM7" s="137"/>
      <c r="SPN7" s="137"/>
      <c r="SPP7" s="544"/>
      <c r="SPQ7" s="137"/>
      <c r="SPR7" s="137"/>
      <c r="SPU7" s="289"/>
      <c r="SPV7" s="289"/>
      <c r="SPW7" s="166"/>
      <c r="SPX7" s="166"/>
      <c r="SPY7" s="166"/>
      <c r="SPZ7" s="137"/>
      <c r="SQA7" s="137"/>
      <c r="SQC7" s="544"/>
      <c r="SQD7" s="137"/>
      <c r="SQE7" s="137"/>
      <c r="SQH7" s="289"/>
      <c r="SQI7" s="289"/>
      <c r="SQJ7" s="166"/>
      <c r="SQK7" s="166"/>
      <c r="SQL7" s="166"/>
      <c r="SQM7" s="137"/>
      <c r="SQN7" s="137"/>
      <c r="SQP7" s="544"/>
      <c r="SQQ7" s="137"/>
      <c r="SQR7" s="137"/>
      <c r="SQU7" s="289"/>
      <c r="SQV7" s="289"/>
      <c r="SQW7" s="166"/>
      <c r="SQX7" s="166"/>
      <c r="SQY7" s="166"/>
      <c r="SQZ7" s="137"/>
      <c r="SRA7" s="137"/>
      <c r="SRC7" s="544"/>
      <c r="SRD7" s="137"/>
      <c r="SRE7" s="137"/>
      <c r="SRH7" s="289"/>
      <c r="SRI7" s="289"/>
      <c r="SRJ7" s="166"/>
      <c r="SRK7" s="166"/>
      <c r="SRL7" s="166"/>
      <c r="SRM7" s="137"/>
      <c r="SRN7" s="137"/>
      <c r="SRP7" s="544"/>
      <c r="SRQ7" s="137"/>
      <c r="SRR7" s="137"/>
      <c r="SRU7" s="289"/>
      <c r="SRV7" s="289"/>
      <c r="SRW7" s="166"/>
      <c r="SRX7" s="166"/>
      <c r="SRY7" s="166"/>
      <c r="SRZ7" s="137"/>
      <c r="SSA7" s="137"/>
      <c r="SSC7" s="544"/>
      <c r="SSD7" s="137"/>
      <c r="SSE7" s="137"/>
      <c r="SSH7" s="289"/>
      <c r="SSI7" s="289"/>
      <c r="SSJ7" s="166"/>
      <c r="SSK7" s="166"/>
      <c r="SSL7" s="166"/>
      <c r="SSM7" s="137"/>
      <c r="SSN7" s="137"/>
      <c r="SSP7" s="544"/>
      <c r="SSQ7" s="137"/>
      <c r="SSR7" s="137"/>
      <c r="SSU7" s="289"/>
      <c r="SSV7" s="289"/>
      <c r="SSW7" s="166"/>
      <c r="SSX7" s="166"/>
      <c r="SSY7" s="166"/>
      <c r="SSZ7" s="137"/>
      <c r="STA7" s="137"/>
      <c r="STC7" s="544"/>
      <c r="STD7" s="137"/>
      <c r="STE7" s="137"/>
      <c r="STH7" s="289"/>
      <c r="STI7" s="289"/>
      <c r="STJ7" s="166"/>
      <c r="STK7" s="166"/>
      <c r="STL7" s="166"/>
      <c r="STM7" s="137"/>
      <c r="STN7" s="137"/>
      <c r="STP7" s="544"/>
      <c r="STQ7" s="137"/>
      <c r="STR7" s="137"/>
      <c r="STU7" s="289"/>
      <c r="STV7" s="289"/>
      <c r="STW7" s="166"/>
      <c r="STX7" s="166"/>
      <c r="STY7" s="166"/>
      <c r="STZ7" s="137"/>
      <c r="SUA7" s="137"/>
      <c r="SUC7" s="544"/>
      <c r="SUD7" s="137"/>
      <c r="SUE7" s="137"/>
      <c r="SUH7" s="289"/>
      <c r="SUI7" s="289"/>
      <c r="SUJ7" s="166"/>
      <c r="SUK7" s="166"/>
      <c r="SUL7" s="166"/>
      <c r="SUM7" s="137"/>
      <c r="SUN7" s="137"/>
      <c r="SUP7" s="544"/>
      <c r="SUQ7" s="137"/>
      <c r="SUR7" s="137"/>
      <c r="SUU7" s="289"/>
      <c r="SUV7" s="289"/>
      <c r="SUW7" s="166"/>
      <c r="SUX7" s="166"/>
      <c r="SUY7" s="166"/>
      <c r="SUZ7" s="137"/>
      <c r="SVA7" s="137"/>
      <c r="SVC7" s="544"/>
      <c r="SVD7" s="137"/>
      <c r="SVE7" s="137"/>
      <c r="SVH7" s="289"/>
      <c r="SVI7" s="289"/>
      <c r="SVJ7" s="166"/>
      <c r="SVK7" s="166"/>
      <c r="SVL7" s="166"/>
      <c r="SVM7" s="137"/>
      <c r="SVN7" s="137"/>
      <c r="SVP7" s="544"/>
      <c r="SVQ7" s="137"/>
      <c r="SVR7" s="137"/>
      <c r="SVU7" s="289"/>
      <c r="SVV7" s="289"/>
      <c r="SVW7" s="166"/>
      <c r="SVX7" s="166"/>
      <c r="SVY7" s="166"/>
      <c r="SVZ7" s="137"/>
      <c r="SWA7" s="137"/>
      <c r="SWC7" s="544"/>
      <c r="SWD7" s="137"/>
      <c r="SWE7" s="137"/>
      <c r="SWH7" s="289"/>
      <c r="SWI7" s="289"/>
      <c r="SWJ7" s="166"/>
      <c r="SWK7" s="166"/>
      <c r="SWL7" s="166"/>
      <c r="SWM7" s="137"/>
      <c r="SWN7" s="137"/>
      <c r="SWP7" s="544"/>
      <c r="SWQ7" s="137"/>
      <c r="SWR7" s="137"/>
      <c r="SWU7" s="289"/>
      <c r="SWV7" s="289"/>
      <c r="SWW7" s="166"/>
      <c r="SWX7" s="166"/>
      <c r="SWY7" s="166"/>
      <c r="SWZ7" s="137"/>
      <c r="SXA7" s="137"/>
      <c r="SXC7" s="544"/>
      <c r="SXD7" s="137"/>
      <c r="SXE7" s="137"/>
      <c r="SXH7" s="289"/>
      <c r="SXI7" s="289"/>
      <c r="SXJ7" s="166"/>
      <c r="SXK7" s="166"/>
      <c r="SXL7" s="166"/>
      <c r="SXM7" s="137"/>
      <c r="SXN7" s="137"/>
      <c r="SXP7" s="544"/>
      <c r="SXQ7" s="137"/>
      <c r="SXR7" s="137"/>
      <c r="SXU7" s="289"/>
      <c r="SXV7" s="289"/>
      <c r="SXW7" s="166"/>
      <c r="SXX7" s="166"/>
      <c r="SXY7" s="166"/>
      <c r="SXZ7" s="137"/>
      <c r="SYA7" s="137"/>
      <c r="SYC7" s="544"/>
      <c r="SYD7" s="137"/>
      <c r="SYE7" s="137"/>
      <c r="SYH7" s="289"/>
      <c r="SYI7" s="289"/>
      <c r="SYJ7" s="166"/>
      <c r="SYK7" s="166"/>
      <c r="SYL7" s="166"/>
      <c r="SYM7" s="137"/>
      <c r="SYN7" s="137"/>
      <c r="SYP7" s="544"/>
      <c r="SYQ7" s="137"/>
      <c r="SYR7" s="137"/>
      <c r="SYU7" s="289"/>
      <c r="SYV7" s="289"/>
      <c r="SYW7" s="166"/>
      <c r="SYX7" s="166"/>
      <c r="SYY7" s="166"/>
      <c r="SYZ7" s="137"/>
      <c r="SZA7" s="137"/>
      <c r="SZC7" s="544"/>
      <c r="SZD7" s="137"/>
      <c r="SZE7" s="137"/>
      <c r="SZH7" s="289"/>
      <c r="SZI7" s="289"/>
      <c r="SZJ7" s="166"/>
      <c r="SZK7" s="166"/>
      <c r="SZL7" s="166"/>
      <c r="SZM7" s="137"/>
      <c r="SZN7" s="137"/>
      <c r="SZP7" s="544"/>
      <c r="SZQ7" s="137"/>
      <c r="SZR7" s="137"/>
      <c r="SZU7" s="289"/>
      <c r="SZV7" s="289"/>
      <c r="SZW7" s="166"/>
      <c r="SZX7" s="166"/>
      <c r="SZY7" s="166"/>
      <c r="SZZ7" s="137"/>
      <c r="TAA7" s="137"/>
      <c r="TAC7" s="544"/>
      <c r="TAD7" s="137"/>
      <c r="TAE7" s="137"/>
      <c r="TAH7" s="289"/>
      <c r="TAI7" s="289"/>
      <c r="TAJ7" s="166"/>
      <c r="TAK7" s="166"/>
      <c r="TAL7" s="166"/>
      <c r="TAM7" s="137"/>
      <c r="TAN7" s="137"/>
      <c r="TAP7" s="544"/>
      <c r="TAQ7" s="137"/>
      <c r="TAR7" s="137"/>
      <c r="TAU7" s="289"/>
      <c r="TAV7" s="289"/>
      <c r="TAW7" s="166"/>
      <c r="TAX7" s="166"/>
      <c r="TAY7" s="166"/>
      <c r="TAZ7" s="137"/>
      <c r="TBA7" s="137"/>
      <c r="TBC7" s="544"/>
      <c r="TBD7" s="137"/>
      <c r="TBE7" s="137"/>
      <c r="TBH7" s="289"/>
      <c r="TBI7" s="289"/>
      <c r="TBJ7" s="166"/>
      <c r="TBK7" s="166"/>
      <c r="TBL7" s="166"/>
      <c r="TBM7" s="137"/>
      <c r="TBN7" s="137"/>
      <c r="TBP7" s="544"/>
      <c r="TBQ7" s="137"/>
      <c r="TBR7" s="137"/>
      <c r="TBU7" s="289"/>
      <c r="TBV7" s="289"/>
      <c r="TBW7" s="166"/>
      <c r="TBX7" s="166"/>
      <c r="TBY7" s="166"/>
      <c r="TBZ7" s="137"/>
      <c r="TCA7" s="137"/>
      <c r="TCC7" s="544"/>
      <c r="TCD7" s="137"/>
      <c r="TCE7" s="137"/>
      <c r="TCH7" s="289"/>
      <c r="TCI7" s="289"/>
      <c r="TCJ7" s="166"/>
      <c r="TCK7" s="166"/>
      <c r="TCL7" s="166"/>
      <c r="TCM7" s="137"/>
      <c r="TCN7" s="137"/>
      <c r="TCP7" s="544"/>
      <c r="TCQ7" s="137"/>
      <c r="TCR7" s="137"/>
      <c r="TCU7" s="289"/>
      <c r="TCV7" s="289"/>
      <c r="TCW7" s="166"/>
      <c r="TCX7" s="166"/>
      <c r="TCY7" s="166"/>
      <c r="TCZ7" s="137"/>
      <c r="TDA7" s="137"/>
      <c r="TDC7" s="544"/>
      <c r="TDD7" s="137"/>
      <c r="TDE7" s="137"/>
      <c r="TDH7" s="289"/>
      <c r="TDI7" s="289"/>
      <c r="TDJ7" s="166"/>
      <c r="TDK7" s="166"/>
      <c r="TDL7" s="166"/>
      <c r="TDM7" s="137"/>
      <c r="TDN7" s="137"/>
      <c r="TDP7" s="544"/>
      <c r="TDQ7" s="137"/>
      <c r="TDR7" s="137"/>
      <c r="TDU7" s="289"/>
      <c r="TDV7" s="289"/>
      <c r="TDW7" s="166"/>
      <c r="TDX7" s="166"/>
      <c r="TDY7" s="166"/>
      <c r="TDZ7" s="137"/>
      <c r="TEA7" s="137"/>
      <c r="TEC7" s="544"/>
      <c r="TED7" s="137"/>
      <c r="TEE7" s="137"/>
      <c r="TEH7" s="289"/>
      <c r="TEI7" s="289"/>
      <c r="TEJ7" s="166"/>
      <c r="TEK7" s="166"/>
      <c r="TEL7" s="166"/>
      <c r="TEM7" s="137"/>
      <c r="TEN7" s="137"/>
      <c r="TEP7" s="544"/>
      <c r="TEQ7" s="137"/>
      <c r="TER7" s="137"/>
      <c r="TEU7" s="289"/>
      <c r="TEV7" s="289"/>
      <c r="TEW7" s="166"/>
      <c r="TEX7" s="166"/>
      <c r="TEY7" s="166"/>
      <c r="TEZ7" s="137"/>
      <c r="TFA7" s="137"/>
      <c r="TFC7" s="544"/>
      <c r="TFD7" s="137"/>
      <c r="TFE7" s="137"/>
      <c r="TFH7" s="289"/>
      <c r="TFI7" s="289"/>
      <c r="TFJ7" s="166"/>
      <c r="TFK7" s="166"/>
      <c r="TFL7" s="166"/>
      <c r="TFM7" s="137"/>
      <c r="TFN7" s="137"/>
      <c r="TFP7" s="544"/>
      <c r="TFQ7" s="137"/>
      <c r="TFR7" s="137"/>
      <c r="TFU7" s="289"/>
      <c r="TFV7" s="289"/>
      <c r="TFW7" s="166"/>
      <c r="TFX7" s="166"/>
      <c r="TFY7" s="166"/>
      <c r="TFZ7" s="137"/>
      <c r="TGA7" s="137"/>
      <c r="TGC7" s="544"/>
      <c r="TGD7" s="137"/>
      <c r="TGE7" s="137"/>
      <c r="TGH7" s="289"/>
      <c r="TGI7" s="289"/>
      <c r="TGJ7" s="166"/>
      <c r="TGK7" s="166"/>
      <c r="TGL7" s="166"/>
      <c r="TGM7" s="137"/>
      <c r="TGN7" s="137"/>
      <c r="TGP7" s="544"/>
      <c r="TGQ7" s="137"/>
      <c r="TGR7" s="137"/>
      <c r="TGU7" s="289"/>
      <c r="TGV7" s="289"/>
      <c r="TGW7" s="166"/>
      <c r="TGX7" s="166"/>
      <c r="TGY7" s="166"/>
      <c r="TGZ7" s="137"/>
      <c r="THA7" s="137"/>
      <c r="THC7" s="544"/>
      <c r="THD7" s="137"/>
      <c r="THE7" s="137"/>
      <c r="THH7" s="289"/>
      <c r="THI7" s="289"/>
      <c r="THJ7" s="166"/>
      <c r="THK7" s="166"/>
      <c r="THL7" s="166"/>
      <c r="THM7" s="137"/>
      <c r="THN7" s="137"/>
      <c r="THP7" s="544"/>
      <c r="THQ7" s="137"/>
      <c r="THR7" s="137"/>
      <c r="THU7" s="289"/>
      <c r="THV7" s="289"/>
      <c r="THW7" s="166"/>
      <c r="THX7" s="166"/>
      <c r="THY7" s="166"/>
      <c r="THZ7" s="137"/>
      <c r="TIA7" s="137"/>
      <c r="TIC7" s="544"/>
      <c r="TID7" s="137"/>
      <c r="TIE7" s="137"/>
      <c r="TIH7" s="289"/>
      <c r="TII7" s="289"/>
      <c r="TIJ7" s="166"/>
      <c r="TIK7" s="166"/>
      <c r="TIL7" s="166"/>
      <c r="TIM7" s="137"/>
      <c r="TIN7" s="137"/>
      <c r="TIP7" s="544"/>
      <c r="TIQ7" s="137"/>
      <c r="TIR7" s="137"/>
      <c r="TIU7" s="289"/>
      <c r="TIV7" s="289"/>
      <c r="TIW7" s="166"/>
      <c r="TIX7" s="166"/>
      <c r="TIY7" s="166"/>
      <c r="TIZ7" s="137"/>
      <c r="TJA7" s="137"/>
      <c r="TJC7" s="544"/>
      <c r="TJD7" s="137"/>
      <c r="TJE7" s="137"/>
      <c r="TJH7" s="289"/>
      <c r="TJI7" s="289"/>
      <c r="TJJ7" s="166"/>
      <c r="TJK7" s="166"/>
      <c r="TJL7" s="166"/>
      <c r="TJM7" s="137"/>
      <c r="TJN7" s="137"/>
      <c r="TJP7" s="544"/>
      <c r="TJQ7" s="137"/>
      <c r="TJR7" s="137"/>
      <c r="TJU7" s="289"/>
      <c r="TJV7" s="289"/>
      <c r="TJW7" s="166"/>
      <c r="TJX7" s="166"/>
      <c r="TJY7" s="166"/>
      <c r="TJZ7" s="137"/>
      <c r="TKA7" s="137"/>
      <c r="TKC7" s="544"/>
      <c r="TKD7" s="137"/>
      <c r="TKE7" s="137"/>
      <c r="TKH7" s="289"/>
      <c r="TKI7" s="289"/>
      <c r="TKJ7" s="166"/>
      <c r="TKK7" s="166"/>
      <c r="TKL7" s="166"/>
      <c r="TKM7" s="137"/>
      <c r="TKN7" s="137"/>
      <c r="TKP7" s="544"/>
      <c r="TKQ7" s="137"/>
      <c r="TKR7" s="137"/>
      <c r="TKU7" s="289"/>
      <c r="TKV7" s="289"/>
      <c r="TKW7" s="166"/>
      <c r="TKX7" s="166"/>
      <c r="TKY7" s="166"/>
      <c r="TKZ7" s="137"/>
      <c r="TLA7" s="137"/>
      <c r="TLC7" s="544"/>
      <c r="TLD7" s="137"/>
      <c r="TLE7" s="137"/>
      <c r="TLH7" s="289"/>
      <c r="TLI7" s="289"/>
      <c r="TLJ7" s="166"/>
      <c r="TLK7" s="166"/>
      <c r="TLL7" s="166"/>
      <c r="TLM7" s="137"/>
      <c r="TLN7" s="137"/>
      <c r="TLP7" s="544"/>
      <c r="TLQ7" s="137"/>
      <c r="TLR7" s="137"/>
      <c r="TLU7" s="289"/>
      <c r="TLV7" s="289"/>
      <c r="TLW7" s="166"/>
      <c r="TLX7" s="166"/>
      <c r="TLY7" s="166"/>
      <c r="TLZ7" s="137"/>
      <c r="TMA7" s="137"/>
      <c r="TMC7" s="544"/>
      <c r="TMD7" s="137"/>
      <c r="TME7" s="137"/>
      <c r="TMH7" s="289"/>
      <c r="TMI7" s="289"/>
      <c r="TMJ7" s="166"/>
      <c r="TMK7" s="166"/>
      <c r="TML7" s="166"/>
      <c r="TMM7" s="137"/>
      <c r="TMN7" s="137"/>
      <c r="TMP7" s="544"/>
      <c r="TMQ7" s="137"/>
      <c r="TMR7" s="137"/>
      <c r="TMU7" s="289"/>
      <c r="TMV7" s="289"/>
      <c r="TMW7" s="166"/>
      <c r="TMX7" s="166"/>
      <c r="TMY7" s="166"/>
      <c r="TMZ7" s="137"/>
      <c r="TNA7" s="137"/>
      <c r="TNC7" s="544"/>
      <c r="TND7" s="137"/>
      <c r="TNE7" s="137"/>
      <c r="TNH7" s="289"/>
      <c r="TNI7" s="289"/>
      <c r="TNJ7" s="166"/>
      <c r="TNK7" s="166"/>
      <c r="TNL7" s="166"/>
      <c r="TNM7" s="137"/>
      <c r="TNN7" s="137"/>
      <c r="TNP7" s="544"/>
      <c r="TNQ7" s="137"/>
      <c r="TNR7" s="137"/>
      <c r="TNU7" s="289"/>
      <c r="TNV7" s="289"/>
      <c r="TNW7" s="166"/>
      <c r="TNX7" s="166"/>
      <c r="TNY7" s="166"/>
      <c r="TNZ7" s="137"/>
      <c r="TOA7" s="137"/>
      <c r="TOC7" s="544"/>
      <c r="TOD7" s="137"/>
      <c r="TOE7" s="137"/>
      <c r="TOH7" s="289"/>
      <c r="TOI7" s="289"/>
      <c r="TOJ7" s="166"/>
      <c r="TOK7" s="166"/>
      <c r="TOL7" s="166"/>
      <c r="TOM7" s="137"/>
      <c r="TON7" s="137"/>
      <c r="TOP7" s="544"/>
      <c r="TOQ7" s="137"/>
      <c r="TOR7" s="137"/>
      <c r="TOU7" s="289"/>
      <c r="TOV7" s="289"/>
      <c r="TOW7" s="166"/>
      <c r="TOX7" s="166"/>
      <c r="TOY7" s="166"/>
      <c r="TOZ7" s="137"/>
      <c r="TPA7" s="137"/>
      <c r="TPC7" s="544"/>
      <c r="TPD7" s="137"/>
      <c r="TPE7" s="137"/>
      <c r="TPH7" s="289"/>
      <c r="TPI7" s="289"/>
      <c r="TPJ7" s="166"/>
      <c r="TPK7" s="166"/>
      <c r="TPL7" s="166"/>
      <c r="TPM7" s="137"/>
      <c r="TPN7" s="137"/>
      <c r="TPP7" s="544"/>
      <c r="TPQ7" s="137"/>
      <c r="TPR7" s="137"/>
      <c r="TPU7" s="289"/>
      <c r="TPV7" s="289"/>
      <c r="TPW7" s="166"/>
      <c r="TPX7" s="166"/>
      <c r="TPY7" s="166"/>
      <c r="TPZ7" s="137"/>
      <c r="TQA7" s="137"/>
      <c r="TQC7" s="544"/>
      <c r="TQD7" s="137"/>
      <c r="TQE7" s="137"/>
      <c r="TQH7" s="289"/>
      <c r="TQI7" s="289"/>
      <c r="TQJ7" s="166"/>
      <c r="TQK7" s="166"/>
      <c r="TQL7" s="166"/>
      <c r="TQM7" s="137"/>
      <c r="TQN7" s="137"/>
      <c r="TQP7" s="544"/>
      <c r="TQQ7" s="137"/>
      <c r="TQR7" s="137"/>
      <c r="TQU7" s="289"/>
      <c r="TQV7" s="289"/>
      <c r="TQW7" s="166"/>
      <c r="TQX7" s="166"/>
      <c r="TQY7" s="166"/>
      <c r="TQZ7" s="137"/>
      <c r="TRA7" s="137"/>
      <c r="TRC7" s="544"/>
      <c r="TRD7" s="137"/>
      <c r="TRE7" s="137"/>
      <c r="TRH7" s="289"/>
      <c r="TRI7" s="289"/>
      <c r="TRJ7" s="166"/>
      <c r="TRK7" s="166"/>
      <c r="TRL7" s="166"/>
      <c r="TRM7" s="137"/>
      <c r="TRN7" s="137"/>
      <c r="TRP7" s="544"/>
      <c r="TRQ7" s="137"/>
      <c r="TRR7" s="137"/>
      <c r="TRU7" s="289"/>
      <c r="TRV7" s="289"/>
      <c r="TRW7" s="166"/>
      <c r="TRX7" s="166"/>
      <c r="TRY7" s="166"/>
      <c r="TRZ7" s="137"/>
      <c r="TSA7" s="137"/>
      <c r="TSC7" s="544"/>
      <c r="TSD7" s="137"/>
      <c r="TSE7" s="137"/>
      <c r="TSH7" s="289"/>
      <c r="TSI7" s="289"/>
      <c r="TSJ7" s="166"/>
      <c r="TSK7" s="166"/>
      <c r="TSL7" s="166"/>
      <c r="TSM7" s="137"/>
      <c r="TSN7" s="137"/>
      <c r="TSP7" s="544"/>
      <c r="TSQ7" s="137"/>
      <c r="TSR7" s="137"/>
      <c r="TSU7" s="289"/>
      <c r="TSV7" s="289"/>
      <c r="TSW7" s="166"/>
      <c r="TSX7" s="166"/>
      <c r="TSY7" s="166"/>
      <c r="TSZ7" s="137"/>
      <c r="TTA7" s="137"/>
      <c r="TTC7" s="544"/>
      <c r="TTD7" s="137"/>
      <c r="TTE7" s="137"/>
      <c r="TTH7" s="289"/>
      <c r="TTI7" s="289"/>
      <c r="TTJ7" s="166"/>
      <c r="TTK7" s="166"/>
      <c r="TTL7" s="166"/>
      <c r="TTM7" s="137"/>
      <c r="TTN7" s="137"/>
      <c r="TTP7" s="544"/>
      <c r="TTQ7" s="137"/>
      <c r="TTR7" s="137"/>
      <c r="TTU7" s="289"/>
      <c r="TTV7" s="289"/>
      <c r="TTW7" s="166"/>
      <c r="TTX7" s="166"/>
      <c r="TTY7" s="166"/>
      <c r="TTZ7" s="137"/>
      <c r="TUA7" s="137"/>
      <c r="TUC7" s="544"/>
      <c r="TUD7" s="137"/>
      <c r="TUE7" s="137"/>
      <c r="TUH7" s="289"/>
      <c r="TUI7" s="289"/>
      <c r="TUJ7" s="166"/>
      <c r="TUK7" s="166"/>
      <c r="TUL7" s="166"/>
      <c r="TUM7" s="137"/>
      <c r="TUN7" s="137"/>
      <c r="TUP7" s="544"/>
      <c r="TUQ7" s="137"/>
      <c r="TUR7" s="137"/>
      <c r="TUU7" s="289"/>
      <c r="TUV7" s="289"/>
      <c r="TUW7" s="166"/>
      <c r="TUX7" s="166"/>
      <c r="TUY7" s="166"/>
      <c r="TUZ7" s="137"/>
      <c r="TVA7" s="137"/>
      <c r="TVC7" s="544"/>
      <c r="TVD7" s="137"/>
      <c r="TVE7" s="137"/>
      <c r="TVH7" s="289"/>
      <c r="TVI7" s="289"/>
      <c r="TVJ7" s="166"/>
      <c r="TVK7" s="166"/>
      <c r="TVL7" s="166"/>
      <c r="TVM7" s="137"/>
      <c r="TVN7" s="137"/>
      <c r="TVP7" s="544"/>
      <c r="TVQ7" s="137"/>
      <c r="TVR7" s="137"/>
      <c r="TVU7" s="289"/>
      <c r="TVV7" s="289"/>
      <c r="TVW7" s="166"/>
      <c r="TVX7" s="166"/>
      <c r="TVY7" s="166"/>
      <c r="TVZ7" s="137"/>
      <c r="TWA7" s="137"/>
      <c r="TWC7" s="544"/>
      <c r="TWD7" s="137"/>
      <c r="TWE7" s="137"/>
      <c r="TWH7" s="289"/>
      <c r="TWI7" s="289"/>
      <c r="TWJ7" s="166"/>
      <c r="TWK7" s="166"/>
      <c r="TWL7" s="166"/>
      <c r="TWM7" s="137"/>
      <c r="TWN7" s="137"/>
      <c r="TWP7" s="544"/>
      <c r="TWQ7" s="137"/>
      <c r="TWR7" s="137"/>
      <c r="TWU7" s="289"/>
      <c r="TWV7" s="289"/>
      <c r="TWW7" s="166"/>
      <c r="TWX7" s="166"/>
      <c r="TWY7" s="166"/>
      <c r="TWZ7" s="137"/>
      <c r="TXA7" s="137"/>
      <c r="TXC7" s="544"/>
      <c r="TXD7" s="137"/>
      <c r="TXE7" s="137"/>
      <c r="TXH7" s="289"/>
      <c r="TXI7" s="289"/>
      <c r="TXJ7" s="166"/>
      <c r="TXK7" s="166"/>
      <c r="TXL7" s="166"/>
      <c r="TXM7" s="137"/>
      <c r="TXN7" s="137"/>
      <c r="TXP7" s="544"/>
      <c r="TXQ7" s="137"/>
      <c r="TXR7" s="137"/>
      <c r="TXU7" s="289"/>
      <c r="TXV7" s="289"/>
      <c r="TXW7" s="166"/>
      <c r="TXX7" s="166"/>
      <c r="TXY7" s="166"/>
      <c r="TXZ7" s="137"/>
      <c r="TYA7" s="137"/>
      <c r="TYC7" s="544"/>
      <c r="TYD7" s="137"/>
      <c r="TYE7" s="137"/>
      <c r="TYH7" s="289"/>
      <c r="TYI7" s="289"/>
      <c r="TYJ7" s="166"/>
      <c r="TYK7" s="166"/>
      <c r="TYL7" s="166"/>
      <c r="TYM7" s="137"/>
      <c r="TYN7" s="137"/>
      <c r="TYP7" s="544"/>
      <c r="TYQ7" s="137"/>
      <c r="TYR7" s="137"/>
      <c r="TYU7" s="289"/>
      <c r="TYV7" s="289"/>
      <c r="TYW7" s="166"/>
      <c r="TYX7" s="166"/>
      <c r="TYY7" s="166"/>
      <c r="TYZ7" s="137"/>
      <c r="TZA7" s="137"/>
      <c r="TZC7" s="544"/>
      <c r="TZD7" s="137"/>
      <c r="TZE7" s="137"/>
      <c r="TZH7" s="289"/>
      <c r="TZI7" s="289"/>
      <c r="TZJ7" s="166"/>
      <c r="TZK7" s="166"/>
      <c r="TZL7" s="166"/>
      <c r="TZM7" s="137"/>
      <c r="TZN7" s="137"/>
      <c r="TZP7" s="544"/>
      <c r="TZQ7" s="137"/>
      <c r="TZR7" s="137"/>
      <c r="TZU7" s="289"/>
      <c r="TZV7" s="289"/>
      <c r="TZW7" s="166"/>
      <c r="TZX7" s="166"/>
      <c r="TZY7" s="166"/>
      <c r="TZZ7" s="137"/>
      <c r="UAA7" s="137"/>
      <c r="UAC7" s="544"/>
      <c r="UAD7" s="137"/>
      <c r="UAE7" s="137"/>
      <c r="UAH7" s="289"/>
      <c r="UAI7" s="289"/>
      <c r="UAJ7" s="166"/>
      <c r="UAK7" s="166"/>
      <c r="UAL7" s="166"/>
      <c r="UAM7" s="137"/>
      <c r="UAN7" s="137"/>
      <c r="UAP7" s="544"/>
      <c r="UAQ7" s="137"/>
      <c r="UAR7" s="137"/>
      <c r="UAU7" s="289"/>
      <c r="UAV7" s="289"/>
      <c r="UAW7" s="166"/>
      <c r="UAX7" s="166"/>
      <c r="UAY7" s="166"/>
      <c r="UAZ7" s="137"/>
      <c r="UBA7" s="137"/>
      <c r="UBC7" s="544"/>
      <c r="UBD7" s="137"/>
      <c r="UBE7" s="137"/>
      <c r="UBH7" s="289"/>
      <c r="UBI7" s="289"/>
      <c r="UBJ7" s="166"/>
      <c r="UBK7" s="166"/>
      <c r="UBL7" s="166"/>
      <c r="UBM7" s="137"/>
      <c r="UBN7" s="137"/>
      <c r="UBP7" s="544"/>
      <c r="UBQ7" s="137"/>
      <c r="UBR7" s="137"/>
      <c r="UBU7" s="289"/>
      <c r="UBV7" s="289"/>
      <c r="UBW7" s="166"/>
      <c r="UBX7" s="166"/>
      <c r="UBY7" s="166"/>
      <c r="UBZ7" s="137"/>
      <c r="UCA7" s="137"/>
      <c r="UCC7" s="544"/>
      <c r="UCD7" s="137"/>
      <c r="UCE7" s="137"/>
      <c r="UCH7" s="289"/>
      <c r="UCI7" s="289"/>
      <c r="UCJ7" s="166"/>
      <c r="UCK7" s="166"/>
      <c r="UCL7" s="166"/>
      <c r="UCM7" s="137"/>
      <c r="UCN7" s="137"/>
      <c r="UCP7" s="544"/>
      <c r="UCQ7" s="137"/>
      <c r="UCR7" s="137"/>
      <c r="UCU7" s="289"/>
      <c r="UCV7" s="289"/>
      <c r="UCW7" s="166"/>
      <c r="UCX7" s="166"/>
      <c r="UCY7" s="166"/>
      <c r="UCZ7" s="137"/>
      <c r="UDA7" s="137"/>
      <c r="UDC7" s="544"/>
      <c r="UDD7" s="137"/>
      <c r="UDE7" s="137"/>
      <c r="UDH7" s="289"/>
      <c r="UDI7" s="289"/>
      <c r="UDJ7" s="166"/>
      <c r="UDK7" s="166"/>
      <c r="UDL7" s="166"/>
      <c r="UDM7" s="137"/>
      <c r="UDN7" s="137"/>
      <c r="UDP7" s="544"/>
      <c r="UDQ7" s="137"/>
      <c r="UDR7" s="137"/>
      <c r="UDU7" s="289"/>
      <c r="UDV7" s="289"/>
      <c r="UDW7" s="166"/>
      <c r="UDX7" s="166"/>
      <c r="UDY7" s="166"/>
      <c r="UDZ7" s="137"/>
      <c r="UEA7" s="137"/>
      <c r="UEC7" s="544"/>
      <c r="UED7" s="137"/>
      <c r="UEE7" s="137"/>
      <c r="UEH7" s="289"/>
      <c r="UEI7" s="289"/>
      <c r="UEJ7" s="166"/>
      <c r="UEK7" s="166"/>
      <c r="UEL7" s="166"/>
      <c r="UEM7" s="137"/>
      <c r="UEN7" s="137"/>
      <c r="UEP7" s="544"/>
      <c r="UEQ7" s="137"/>
      <c r="UER7" s="137"/>
      <c r="UEU7" s="289"/>
      <c r="UEV7" s="289"/>
      <c r="UEW7" s="166"/>
      <c r="UEX7" s="166"/>
      <c r="UEY7" s="166"/>
      <c r="UEZ7" s="137"/>
      <c r="UFA7" s="137"/>
      <c r="UFC7" s="544"/>
      <c r="UFD7" s="137"/>
      <c r="UFE7" s="137"/>
      <c r="UFH7" s="289"/>
      <c r="UFI7" s="289"/>
      <c r="UFJ7" s="166"/>
      <c r="UFK7" s="166"/>
      <c r="UFL7" s="166"/>
      <c r="UFM7" s="137"/>
      <c r="UFN7" s="137"/>
      <c r="UFP7" s="544"/>
      <c r="UFQ7" s="137"/>
      <c r="UFR7" s="137"/>
      <c r="UFU7" s="289"/>
      <c r="UFV7" s="289"/>
      <c r="UFW7" s="166"/>
      <c r="UFX7" s="166"/>
      <c r="UFY7" s="166"/>
      <c r="UFZ7" s="137"/>
      <c r="UGA7" s="137"/>
      <c r="UGC7" s="544"/>
      <c r="UGD7" s="137"/>
      <c r="UGE7" s="137"/>
      <c r="UGH7" s="289"/>
      <c r="UGI7" s="289"/>
      <c r="UGJ7" s="166"/>
      <c r="UGK7" s="166"/>
      <c r="UGL7" s="166"/>
      <c r="UGM7" s="137"/>
      <c r="UGN7" s="137"/>
      <c r="UGP7" s="544"/>
      <c r="UGQ7" s="137"/>
      <c r="UGR7" s="137"/>
      <c r="UGU7" s="289"/>
      <c r="UGV7" s="289"/>
      <c r="UGW7" s="166"/>
      <c r="UGX7" s="166"/>
      <c r="UGY7" s="166"/>
      <c r="UGZ7" s="137"/>
      <c r="UHA7" s="137"/>
      <c r="UHC7" s="544"/>
      <c r="UHD7" s="137"/>
      <c r="UHE7" s="137"/>
      <c r="UHH7" s="289"/>
      <c r="UHI7" s="289"/>
      <c r="UHJ7" s="166"/>
      <c r="UHK7" s="166"/>
      <c r="UHL7" s="166"/>
      <c r="UHM7" s="137"/>
      <c r="UHN7" s="137"/>
      <c r="UHP7" s="544"/>
      <c r="UHQ7" s="137"/>
      <c r="UHR7" s="137"/>
      <c r="UHU7" s="289"/>
      <c r="UHV7" s="289"/>
      <c r="UHW7" s="166"/>
      <c r="UHX7" s="166"/>
      <c r="UHY7" s="166"/>
      <c r="UHZ7" s="137"/>
      <c r="UIA7" s="137"/>
      <c r="UIC7" s="544"/>
      <c r="UID7" s="137"/>
      <c r="UIE7" s="137"/>
      <c r="UIH7" s="289"/>
      <c r="UII7" s="289"/>
      <c r="UIJ7" s="166"/>
      <c r="UIK7" s="166"/>
      <c r="UIL7" s="166"/>
      <c r="UIM7" s="137"/>
      <c r="UIN7" s="137"/>
      <c r="UIP7" s="544"/>
      <c r="UIQ7" s="137"/>
      <c r="UIR7" s="137"/>
      <c r="UIU7" s="289"/>
      <c r="UIV7" s="289"/>
      <c r="UIW7" s="166"/>
      <c r="UIX7" s="166"/>
      <c r="UIY7" s="166"/>
      <c r="UIZ7" s="137"/>
      <c r="UJA7" s="137"/>
      <c r="UJC7" s="544"/>
      <c r="UJD7" s="137"/>
      <c r="UJE7" s="137"/>
      <c r="UJH7" s="289"/>
      <c r="UJI7" s="289"/>
      <c r="UJJ7" s="166"/>
      <c r="UJK7" s="166"/>
      <c r="UJL7" s="166"/>
      <c r="UJM7" s="137"/>
      <c r="UJN7" s="137"/>
      <c r="UJP7" s="544"/>
      <c r="UJQ7" s="137"/>
      <c r="UJR7" s="137"/>
      <c r="UJU7" s="289"/>
      <c r="UJV7" s="289"/>
      <c r="UJW7" s="166"/>
      <c r="UJX7" s="166"/>
      <c r="UJY7" s="166"/>
      <c r="UJZ7" s="137"/>
      <c r="UKA7" s="137"/>
      <c r="UKC7" s="544"/>
      <c r="UKD7" s="137"/>
      <c r="UKE7" s="137"/>
      <c r="UKH7" s="289"/>
      <c r="UKI7" s="289"/>
      <c r="UKJ7" s="166"/>
      <c r="UKK7" s="166"/>
      <c r="UKL7" s="166"/>
      <c r="UKM7" s="137"/>
      <c r="UKN7" s="137"/>
      <c r="UKP7" s="544"/>
      <c r="UKQ7" s="137"/>
      <c r="UKR7" s="137"/>
      <c r="UKU7" s="289"/>
      <c r="UKV7" s="289"/>
      <c r="UKW7" s="166"/>
      <c r="UKX7" s="166"/>
      <c r="UKY7" s="166"/>
      <c r="UKZ7" s="137"/>
      <c r="ULA7" s="137"/>
      <c r="ULC7" s="544"/>
      <c r="ULD7" s="137"/>
      <c r="ULE7" s="137"/>
      <c r="ULH7" s="289"/>
      <c r="ULI7" s="289"/>
      <c r="ULJ7" s="166"/>
      <c r="ULK7" s="166"/>
      <c r="ULL7" s="166"/>
      <c r="ULM7" s="137"/>
      <c r="ULN7" s="137"/>
      <c r="ULP7" s="544"/>
      <c r="ULQ7" s="137"/>
      <c r="ULR7" s="137"/>
      <c r="ULU7" s="289"/>
      <c r="ULV7" s="289"/>
      <c r="ULW7" s="166"/>
      <c r="ULX7" s="166"/>
      <c r="ULY7" s="166"/>
      <c r="ULZ7" s="137"/>
      <c r="UMA7" s="137"/>
      <c r="UMC7" s="544"/>
      <c r="UMD7" s="137"/>
      <c r="UME7" s="137"/>
      <c r="UMH7" s="289"/>
      <c r="UMI7" s="289"/>
      <c r="UMJ7" s="166"/>
      <c r="UMK7" s="166"/>
      <c r="UML7" s="166"/>
      <c r="UMM7" s="137"/>
      <c r="UMN7" s="137"/>
      <c r="UMP7" s="544"/>
      <c r="UMQ7" s="137"/>
      <c r="UMR7" s="137"/>
      <c r="UMU7" s="289"/>
      <c r="UMV7" s="289"/>
      <c r="UMW7" s="166"/>
      <c r="UMX7" s="166"/>
      <c r="UMY7" s="166"/>
      <c r="UMZ7" s="137"/>
      <c r="UNA7" s="137"/>
      <c r="UNC7" s="544"/>
      <c r="UND7" s="137"/>
      <c r="UNE7" s="137"/>
      <c r="UNH7" s="289"/>
      <c r="UNI7" s="289"/>
      <c r="UNJ7" s="166"/>
      <c r="UNK7" s="166"/>
      <c r="UNL7" s="166"/>
      <c r="UNM7" s="137"/>
      <c r="UNN7" s="137"/>
      <c r="UNP7" s="544"/>
      <c r="UNQ7" s="137"/>
      <c r="UNR7" s="137"/>
      <c r="UNU7" s="289"/>
      <c r="UNV7" s="289"/>
      <c r="UNW7" s="166"/>
      <c r="UNX7" s="166"/>
      <c r="UNY7" s="166"/>
      <c r="UNZ7" s="137"/>
      <c r="UOA7" s="137"/>
      <c r="UOC7" s="544"/>
      <c r="UOD7" s="137"/>
      <c r="UOE7" s="137"/>
      <c r="UOH7" s="289"/>
      <c r="UOI7" s="289"/>
      <c r="UOJ7" s="166"/>
      <c r="UOK7" s="166"/>
      <c r="UOL7" s="166"/>
      <c r="UOM7" s="137"/>
      <c r="UON7" s="137"/>
      <c r="UOP7" s="544"/>
      <c r="UOQ7" s="137"/>
      <c r="UOR7" s="137"/>
      <c r="UOU7" s="289"/>
      <c r="UOV7" s="289"/>
      <c r="UOW7" s="166"/>
      <c r="UOX7" s="166"/>
      <c r="UOY7" s="166"/>
      <c r="UOZ7" s="137"/>
      <c r="UPA7" s="137"/>
      <c r="UPC7" s="544"/>
      <c r="UPD7" s="137"/>
      <c r="UPE7" s="137"/>
      <c r="UPH7" s="289"/>
      <c r="UPI7" s="289"/>
      <c r="UPJ7" s="166"/>
      <c r="UPK7" s="166"/>
      <c r="UPL7" s="166"/>
      <c r="UPM7" s="137"/>
      <c r="UPN7" s="137"/>
      <c r="UPP7" s="544"/>
      <c r="UPQ7" s="137"/>
      <c r="UPR7" s="137"/>
      <c r="UPU7" s="289"/>
      <c r="UPV7" s="289"/>
      <c r="UPW7" s="166"/>
      <c r="UPX7" s="166"/>
      <c r="UPY7" s="166"/>
      <c r="UPZ7" s="137"/>
      <c r="UQA7" s="137"/>
      <c r="UQC7" s="544"/>
      <c r="UQD7" s="137"/>
      <c r="UQE7" s="137"/>
      <c r="UQH7" s="289"/>
      <c r="UQI7" s="289"/>
      <c r="UQJ7" s="166"/>
      <c r="UQK7" s="166"/>
      <c r="UQL7" s="166"/>
      <c r="UQM7" s="137"/>
      <c r="UQN7" s="137"/>
      <c r="UQP7" s="544"/>
      <c r="UQQ7" s="137"/>
      <c r="UQR7" s="137"/>
      <c r="UQU7" s="289"/>
      <c r="UQV7" s="289"/>
      <c r="UQW7" s="166"/>
      <c r="UQX7" s="166"/>
      <c r="UQY7" s="166"/>
      <c r="UQZ7" s="137"/>
      <c r="URA7" s="137"/>
      <c r="URC7" s="544"/>
      <c r="URD7" s="137"/>
      <c r="URE7" s="137"/>
      <c r="URH7" s="289"/>
      <c r="URI7" s="289"/>
      <c r="URJ7" s="166"/>
      <c r="URK7" s="166"/>
      <c r="URL7" s="166"/>
      <c r="URM7" s="137"/>
      <c r="URN7" s="137"/>
      <c r="URP7" s="544"/>
      <c r="URQ7" s="137"/>
      <c r="URR7" s="137"/>
      <c r="URU7" s="289"/>
      <c r="URV7" s="289"/>
      <c r="URW7" s="166"/>
      <c r="URX7" s="166"/>
      <c r="URY7" s="166"/>
      <c r="URZ7" s="137"/>
      <c r="USA7" s="137"/>
      <c r="USC7" s="544"/>
      <c r="USD7" s="137"/>
      <c r="USE7" s="137"/>
      <c r="USH7" s="289"/>
      <c r="USI7" s="289"/>
      <c r="USJ7" s="166"/>
      <c r="USK7" s="166"/>
      <c r="USL7" s="166"/>
      <c r="USM7" s="137"/>
      <c r="USN7" s="137"/>
      <c r="USP7" s="544"/>
      <c r="USQ7" s="137"/>
      <c r="USR7" s="137"/>
      <c r="USU7" s="289"/>
      <c r="USV7" s="289"/>
      <c r="USW7" s="166"/>
      <c r="USX7" s="166"/>
      <c r="USY7" s="166"/>
      <c r="USZ7" s="137"/>
      <c r="UTA7" s="137"/>
      <c r="UTC7" s="544"/>
      <c r="UTD7" s="137"/>
      <c r="UTE7" s="137"/>
      <c r="UTH7" s="289"/>
      <c r="UTI7" s="289"/>
      <c r="UTJ7" s="166"/>
      <c r="UTK7" s="166"/>
      <c r="UTL7" s="166"/>
      <c r="UTM7" s="137"/>
      <c r="UTN7" s="137"/>
      <c r="UTP7" s="544"/>
      <c r="UTQ7" s="137"/>
      <c r="UTR7" s="137"/>
      <c r="UTU7" s="289"/>
      <c r="UTV7" s="289"/>
      <c r="UTW7" s="166"/>
      <c r="UTX7" s="166"/>
      <c r="UTY7" s="166"/>
      <c r="UTZ7" s="137"/>
      <c r="UUA7" s="137"/>
      <c r="UUC7" s="544"/>
      <c r="UUD7" s="137"/>
      <c r="UUE7" s="137"/>
      <c r="UUH7" s="289"/>
      <c r="UUI7" s="289"/>
      <c r="UUJ7" s="166"/>
      <c r="UUK7" s="166"/>
      <c r="UUL7" s="166"/>
      <c r="UUM7" s="137"/>
      <c r="UUN7" s="137"/>
      <c r="UUP7" s="544"/>
      <c r="UUQ7" s="137"/>
      <c r="UUR7" s="137"/>
      <c r="UUU7" s="289"/>
      <c r="UUV7" s="289"/>
      <c r="UUW7" s="166"/>
      <c r="UUX7" s="166"/>
      <c r="UUY7" s="166"/>
      <c r="UUZ7" s="137"/>
      <c r="UVA7" s="137"/>
      <c r="UVC7" s="544"/>
      <c r="UVD7" s="137"/>
      <c r="UVE7" s="137"/>
      <c r="UVH7" s="289"/>
      <c r="UVI7" s="289"/>
      <c r="UVJ7" s="166"/>
      <c r="UVK7" s="166"/>
      <c r="UVL7" s="166"/>
      <c r="UVM7" s="137"/>
      <c r="UVN7" s="137"/>
      <c r="UVP7" s="544"/>
      <c r="UVQ7" s="137"/>
      <c r="UVR7" s="137"/>
      <c r="UVU7" s="289"/>
      <c r="UVV7" s="289"/>
      <c r="UVW7" s="166"/>
      <c r="UVX7" s="166"/>
      <c r="UVY7" s="166"/>
      <c r="UVZ7" s="137"/>
      <c r="UWA7" s="137"/>
      <c r="UWC7" s="544"/>
      <c r="UWD7" s="137"/>
      <c r="UWE7" s="137"/>
      <c r="UWH7" s="289"/>
      <c r="UWI7" s="289"/>
      <c r="UWJ7" s="166"/>
      <c r="UWK7" s="166"/>
      <c r="UWL7" s="166"/>
      <c r="UWM7" s="137"/>
      <c r="UWN7" s="137"/>
      <c r="UWP7" s="544"/>
      <c r="UWQ7" s="137"/>
      <c r="UWR7" s="137"/>
      <c r="UWU7" s="289"/>
      <c r="UWV7" s="289"/>
      <c r="UWW7" s="166"/>
      <c r="UWX7" s="166"/>
      <c r="UWY7" s="166"/>
      <c r="UWZ7" s="137"/>
      <c r="UXA7" s="137"/>
      <c r="UXC7" s="544"/>
      <c r="UXD7" s="137"/>
      <c r="UXE7" s="137"/>
      <c r="UXH7" s="289"/>
      <c r="UXI7" s="289"/>
      <c r="UXJ7" s="166"/>
      <c r="UXK7" s="166"/>
      <c r="UXL7" s="166"/>
      <c r="UXM7" s="137"/>
      <c r="UXN7" s="137"/>
      <c r="UXP7" s="544"/>
      <c r="UXQ7" s="137"/>
      <c r="UXR7" s="137"/>
      <c r="UXU7" s="289"/>
      <c r="UXV7" s="289"/>
      <c r="UXW7" s="166"/>
      <c r="UXX7" s="166"/>
      <c r="UXY7" s="166"/>
      <c r="UXZ7" s="137"/>
      <c r="UYA7" s="137"/>
      <c r="UYC7" s="544"/>
      <c r="UYD7" s="137"/>
      <c r="UYE7" s="137"/>
      <c r="UYH7" s="289"/>
      <c r="UYI7" s="289"/>
      <c r="UYJ7" s="166"/>
      <c r="UYK7" s="166"/>
      <c r="UYL7" s="166"/>
      <c r="UYM7" s="137"/>
      <c r="UYN7" s="137"/>
      <c r="UYP7" s="544"/>
      <c r="UYQ7" s="137"/>
      <c r="UYR7" s="137"/>
      <c r="UYU7" s="289"/>
      <c r="UYV7" s="289"/>
      <c r="UYW7" s="166"/>
      <c r="UYX7" s="166"/>
      <c r="UYY7" s="166"/>
      <c r="UYZ7" s="137"/>
      <c r="UZA7" s="137"/>
      <c r="UZC7" s="544"/>
      <c r="UZD7" s="137"/>
      <c r="UZE7" s="137"/>
      <c r="UZH7" s="289"/>
      <c r="UZI7" s="289"/>
      <c r="UZJ7" s="166"/>
      <c r="UZK7" s="166"/>
      <c r="UZL7" s="166"/>
      <c r="UZM7" s="137"/>
      <c r="UZN7" s="137"/>
      <c r="UZP7" s="544"/>
      <c r="UZQ7" s="137"/>
      <c r="UZR7" s="137"/>
      <c r="UZU7" s="289"/>
      <c r="UZV7" s="289"/>
      <c r="UZW7" s="166"/>
      <c r="UZX7" s="166"/>
      <c r="UZY7" s="166"/>
      <c r="UZZ7" s="137"/>
      <c r="VAA7" s="137"/>
      <c r="VAC7" s="544"/>
      <c r="VAD7" s="137"/>
      <c r="VAE7" s="137"/>
      <c r="VAH7" s="289"/>
      <c r="VAI7" s="289"/>
      <c r="VAJ7" s="166"/>
      <c r="VAK7" s="166"/>
      <c r="VAL7" s="166"/>
      <c r="VAM7" s="137"/>
      <c r="VAN7" s="137"/>
      <c r="VAP7" s="544"/>
      <c r="VAQ7" s="137"/>
      <c r="VAR7" s="137"/>
      <c r="VAU7" s="289"/>
      <c r="VAV7" s="289"/>
      <c r="VAW7" s="166"/>
      <c r="VAX7" s="166"/>
      <c r="VAY7" s="166"/>
      <c r="VAZ7" s="137"/>
      <c r="VBA7" s="137"/>
      <c r="VBC7" s="544"/>
      <c r="VBD7" s="137"/>
      <c r="VBE7" s="137"/>
      <c r="VBH7" s="289"/>
      <c r="VBI7" s="289"/>
      <c r="VBJ7" s="166"/>
      <c r="VBK7" s="166"/>
      <c r="VBL7" s="166"/>
      <c r="VBM7" s="137"/>
      <c r="VBN7" s="137"/>
      <c r="VBP7" s="544"/>
      <c r="VBQ7" s="137"/>
      <c r="VBR7" s="137"/>
      <c r="VBU7" s="289"/>
      <c r="VBV7" s="289"/>
      <c r="VBW7" s="166"/>
      <c r="VBX7" s="166"/>
      <c r="VBY7" s="166"/>
      <c r="VBZ7" s="137"/>
      <c r="VCA7" s="137"/>
      <c r="VCC7" s="544"/>
      <c r="VCD7" s="137"/>
      <c r="VCE7" s="137"/>
      <c r="VCH7" s="289"/>
      <c r="VCI7" s="289"/>
      <c r="VCJ7" s="166"/>
      <c r="VCK7" s="166"/>
      <c r="VCL7" s="166"/>
      <c r="VCM7" s="137"/>
      <c r="VCN7" s="137"/>
      <c r="VCP7" s="544"/>
      <c r="VCQ7" s="137"/>
      <c r="VCR7" s="137"/>
      <c r="VCU7" s="289"/>
      <c r="VCV7" s="289"/>
      <c r="VCW7" s="166"/>
      <c r="VCX7" s="166"/>
      <c r="VCY7" s="166"/>
      <c r="VCZ7" s="137"/>
      <c r="VDA7" s="137"/>
      <c r="VDC7" s="544"/>
      <c r="VDD7" s="137"/>
      <c r="VDE7" s="137"/>
      <c r="VDH7" s="289"/>
      <c r="VDI7" s="289"/>
      <c r="VDJ7" s="166"/>
      <c r="VDK7" s="166"/>
      <c r="VDL7" s="166"/>
      <c r="VDM7" s="137"/>
      <c r="VDN7" s="137"/>
      <c r="VDP7" s="544"/>
      <c r="VDQ7" s="137"/>
      <c r="VDR7" s="137"/>
      <c r="VDU7" s="289"/>
      <c r="VDV7" s="289"/>
      <c r="VDW7" s="166"/>
      <c r="VDX7" s="166"/>
      <c r="VDY7" s="166"/>
      <c r="VDZ7" s="137"/>
      <c r="VEA7" s="137"/>
      <c r="VEC7" s="544"/>
      <c r="VED7" s="137"/>
      <c r="VEE7" s="137"/>
      <c r="VEH7" s="289"/>
      <c r="VEI7" s="289"/>
      <c r="VEJ7" s="166"/>
      <c r="VEK7" s="166"/>
      <c r="VEL7" s="166"/>
      <c r="VEM7" s="137"/>
      <c r="VEN7" s="137"/>
      <c r="VEP7" s="544"/>
      <c r="VEQ7" s="137"/>
      <c r="VER7" s="137"/>
      <c r="VEU7" s="289"/>
      <c r="VEV7" s="289"/>
      <c r="VEW7" s="166"/>
      <c r="VEX7" s="166"/>
      <c r="VEY7" s="166"/>
      <c r="VEZ7" s="137"/>
      <c r="VFA7" s="137"/>
      <c r="VFC7" s="544"/>
      <c r="VFD7" s="137"/>
      <c r="VFE7" s="137"/>
      <c r="VFH7" s="289"/>
      <c r="VFI7" s="289"/>
      <c r="VFJ7" s="166"/>
      <c r="VFK7" s="166"/>
      <c r="VFL7" s="166"/>
      <c r="VFM7" s="137"/>
      <c r="VFN7" s="137"/>
      <c r="VFP7" s="544"/>
      <c r="VFQ7" s="137"/>
      <c r="VFR7" s="137"/>
      <c r="VFU7" s="289"/>
      <c r="VFV7" s="289"/>
      <c r="VFW7" s="166"/>
      <c r="VFX7" s="166"/>
      <c r="VFY7" s="166"/>
      <c r="VFZ7" s="137"/>
      <c r="VGA7" s="137"/>
      <c r="VGC7" s="544"/>
      <c r="VGD7" s="137"/>
      <c r="VGE7" s="137"/>
      <c r="VGH7" s="289"/>
      <c r="VGI7" s="289"/>
      <c r="VGJ7" s="166"/>
      <c r="VGK7" s="166"/>
      <c r="VGL7" s="166"/>
      <c r="VGM7" s="137"/>
      <c r="VGN7" s="137"/>
      <c r="VGP7" s="544"/>
      <c r="VGQ7" s="137"/>
      <c r="VGR7" s="137"/>
      <c r="VGU7" s="289"/>
      <c r="VGV7" s="289"/>
      <c r="VGW7" s="166"/>
      <c r="VGX7" s="166"/>
      <c r="VGY7" s="166"/>
      <c r="VGZ7" s="137"/>
      <c r="VHA7" s="137"/>
      <c r="VHC7" s="544"/>
      <c r="VHD7" s="137"/>
      <c r="VHE7" s="137"/>
      <c r="VHH7" s="289"/>
      <c r="VHI7" s="289"/>
      <c r="VHJ7" s="166"/>
      <c r="VHK7" s="166"/>
      <c r="VHL7" s="166"/>
      <c r="VHM7" s="137"/>
      <c r="VHN7" s="137"/>
      <c r="VHP7" s="544"/>
      <c r="VHQ7" s="137"/>
      <c r="VHR7" s="137"/>
      <c r="VHU7" s="289"/>
      <c r="VHV7" s="289"/>
      <c r="VHW7" s="166"/>
      <c r="VHX7" s="166"/>
      <c r="VHY7" s="166"/>
      <c r="VHZ7" s="137"/>
      <c r="VIA7" s="137"/>
      <c r="VIC7" s="544"/>
      <c r="VID7" s="137"/>
      <c r="VIE7" s="137"/>
      <c r="VIH7" s="289"/>
      <c r="VII7" s="289"/>
      <c r="VIJ7" s="166"/>
      <c r="VIK7" s="166"/>
      <c r="VIL7" s="166"/>
      <c r="VIM7" s="137"/>
      <c r="VIN7" s="137"/>
      <c r="VIP7" s="544"/>
      <c r="VIQ7" s="137"/>
      <c r="VIR7" s="137"/>
      <c r="VIU7" s="289"/>
      <c r="VIV7" s="289"/>
      <c r="VIW7" s="166"/>
      <c r="VIX7" s="166"/>
      <c r="VIY7" s="166"/>
      <c r="VIZ7" s="137"/>
      <c r="VJA7" s="137"/>
      <c r="VJC7" s="544"/>
      <c r="VJD7" s="137"/>
      <c r="VJE7" s="137"/>
      <c r="VJH7" s="289"/>
      <c r="VJI7" s="289"/>
      <c r="VJJ7" s="166"/>
      <c r="VJK7" s="166"/>
      <c r="VJL7" s="166"/>
      <c r="VJM7" s="137"/>
      <c r="VJN7" s="137"/>
      <c r="VJP7" s="544"/>
      <c r="VJQ7" s="137"/>
      <c r="VJR7" s="137"/>
      <c r="VJU7" s="289"/>
      <c r="VJV7" s="289"/>
      <c r="VJW7" s="166"/>
      <c r="VJX7" s="166"/>
      <c r="VJY7" s="166"/>
      <c r="VJZ7" s="137"/>
      <c r="VKA7" s="137"/>
      <c r="VKC7" s="544"/>
      <c r="VKD7" s="137"/>
      <c r="VKE7" s="137"/>
      <c r="VKH7" s="289"/>
      <c r="VKI7" s="289"/>
      <c r="VKJ7" s="166"/>
      <c r="VKK7" s="166"/>
      <c r="VKL7" s="166"/>
      <c r="VKM7" s="137"/>
      <c r="VKN7" s="137"/>
      <c r="VKP7" s="544"/>
      <c r="VKQ7" s="137"/>
      <c r="VKR7" s="137"/>
      <c r="VKU7" s="289"/>
      <c r="VKV7" s="289"/>
      <c r="VKW7" s="166"/>
      <c r="VKX7" s="166"/>
      <c r="VKY7" s="166"/>
      <c r="VKZ7" s="137"/>
      <c r="VLA7" s="137"/>
      <c r="VLC7" s="544"/>
      <c r="VLD7" s="137"/>
      <c r="VLE7" s="137"/>
      <c r="VLH7" s="289"/>
      <c r="VLI7" s="289"/>
      <c r="VLJ7" s="166"/>
      <c r="VLK7" s="166"/>
      <c r="VLL7" s="166"/>
      <c r="VLM7" s="137"/>
      <c r="VLN7" s="137"/>
      <c r="VLP7" s="544"/>
      <c r="VLQ7" s="137"/>
      <c r="VLR7" s="137"/>
      <c r="VLU7" s="289"/>
      <c r="VLV7" s="289"/>
      <c r="VLW7" s="166"/>
      <c r="VLX7" s="166"/>
      <c r="VLY7" s="166"/>
      <c r="VLZ7" s="137"/>
      <c r="VMA7" s="137"/>
      <c r="VMC7" s="544"/>
      <c r="VMD7" s="137"/>
      <c r="VME7" s="137"/>
      <c r="VMH7" s="289"/>
      <c r="VMI7" s="289"/>
      <c r="VMJ7" s="166"/>
      <c r="VMK7" s="166"/>
      <c r="VML7" s="166"/>
      <c r="VMM7" s="137"/>
      <c r="VMN7" s="137"/>
      <c r="VMP7" s="544"/>
      <c r="VMQ7" s="137"/>
      <c r="VMR7" s="137"/>
      <c r="VMU7" s="289"/>
      <c r="VMV7" s="289"/>
      <c r="VMW7" s="166"/>
      <c r="VMX7" s="166"/>
      <c r="VMY7" s="166"/>
      <c r="VMZ7" s="137"/>
      <c r="VNA7" s="137"/>
      <c r="VNC7" s="544"/>
      <c r="VND7" s="137"/>
      <c r="VNE7" s="137"/>
      <c r="VNH7" s="289"/>
      <c r="VNI7" s="289"/>
      <c r="VNJ7" s="166"/>
      <c r="VNK7" s="166"/>
      <c r="VNL7" s="166"/>
      <c r="VNM7" s="137"/>
      <c r="VNN7" s="137"/>
      <c r="VNP7" s="544"/>
      <c r="VNQ7" s="137"/>
      <c r="VNR7" s="137"/>
      <c r="VNU7" s="289"/>
      <c r="VNV7" s="289"/>
      <c r="VNW7" s="166"/>
      <c r="VNX7" s="166"/>
      <c r="VNY7" s="166"/>
      <c r="VNZ7" s="137"/>
      <c r="VOA7" s="137"/>
      <c r="VOC7" s="544"/>
      <c r="VOD7" s="137"/>
      <c r="VOE7" s="137"/>
      <c r="VOH7" s="289"/>
      <c r="VOI7" s="289"/>
      <c r="VOJ7" s="166"/>
      <c r="VOK7" s="166"/>
      <c r="VOL7" s="166"/>
      <c r="VOM7" s="137"/>
      <c r="VON7" s="137"/>
      <c r="VOP7" s="544"/>
      <c r="VOQ7" s="137"/>
      <c r="VOR7" s="137"/>
      <c r="VOU7" s="289"/>
      <c r="VOV7" s="289"/>
      <c r="VOW7" s="166"/>
      <c r="VOX7" s="166"/>
      <c r="VOY7" s="166"/>
      <c r="VOZ7" s="137"/>
      <c r="VPA7" s="137"/>
      <c r="VPC7" s="544"/>
      <c r="VPD7" s="137"/>
      <c r="VPE7" s="137"/>
      <c r="VPH7" s="289"/>
      <c r="VPI7" s="289"/>
      <c r="VPJ7" s="166"/>
      <c r="VPK7" s="166"/>
      <c r="VPL7" s="166"/>
      <c r="VPM7" s="137"/>
      <c r="VPN7" s="137"/>
      <c r="VPP7" s="544"/>
      <c r="VPQ7" s="137"/>
      <c r="VPR7" s="137"/>
      <c r="VPU7" s="289"/>
      <c r="VPV7" s="289"/>
      <c r="VPW7" s="166"/>
      <c r="VPX7" s="166"/>
      <c r="VPY7" s="166"/>
      <c r="VPZ7" s="137"/>
      <c r="VQA7" s="137"/>
      <c r="VQC7" s="544"/>
      <c r="VQD7" s="137"/>
      <c r="VQE7" s="137"/>
      <c r="VQH7" s="289"/>
      <c r="VQI7" s="289"/>
      <c r="VQJ7" s="166"/>
      <c r="VQK7" s="166"/>
      <c r="VQL7" s="166"/>
      <c r="VQM7" s="137"/>
      <c r="VQN7" s="137"/>
      <c r="VQP7" s="544"/>
      <c r="VQQ7" s="137"/>
      <c r="VQR7" s="137"/>
      <c r="VQU7" s="289"/>
      <c r="VQV7" s="289"/>
      <c r="VQW7" s="166"/>
      <c r="VQX7" s="166"/>
      <c r="VQY7" s="166"/>
      <c r="VQZ7" s="137"/>
      <c r="VRA7" s="137"/>
      <c r="VRC7" s="544"/>
      <c r="VRD7" s="137"/>
      <c r="VRE7" s="137"/>
      <c r="VRH7" s="289"/>
      <c r="VRI7" s="289"/>
      <c r="VRJ7" s="166"/>
      <c r="VRK7" s="166"/>
      <c r="VRL7" s="166"/>
      <c r="VRM7" s="137"/>
      <c r="VRN7" s="137"/>
      <c r="VRP7" s="544"/>
      <c r="VRQ7" s="137"/>
      <c r="VRR7" s="137"/>
      <c r="VRU7" s="289"/>
      <c r="VRV7" s="289"/>
      <c r="VRW7" s="166"/>
      <c r="VRX7" s="166"/>
      <c r="VRY7" s="166"/>
      <c r="VRZ7" s="137"/>
      <c r="VSA7" s="137"/>
      <c r="VSC7" s="544"/>
      <c r="VSD7" s="137"/>
      <c r="VSE7" s="137"/>
      <c r="VSH7" s="289"/>
      <c r="VSI7" s="289"/>
      <c r="VSJ7" s="166"/>
      <c r="VSK7" s="166"/>
      <c r="VSL7" s="166"/>
      <c r="VSM7" s="137"/>
      <c r="VSN7" s="137"/>
      <c r="VSP7" s="544"/>
      <c r="VSQ7" s="137"/>
      <c r="VSR7" s="137"/>
      <c r="VSU7" s="289"/>
      <c r="VSV7" s="289"/>
      <c r="VSW7" s="166"/>
      <c r="VSX7" s="166"/>
      <c r="VSY7" s="166"/>
      <c r="VSZ7" s="137"/>
      <c r="VTA7" s="137"/>
      <c r="VTC7" s="544"/>
      <c r="VTD7" s="137"/>
      <c r="VTE7" s="137"/>
      <c r="VTH7" s="289"/>
      <c r="VTI7" s="289"/>
      <c r="VTJ7" s="166"/>
      <c r="VTK7" s="166"/>
      <c r="VTL7" s="166"/>
      <c r="VTM7" s="137"/>
      <c r="VTN7" s="137"/>
      <c r="VTP7" s="544"/>
      <c r="VTQ7" s="137"/>
      <c r="VTR7" s="137"/>
      <c r="VTU7" s="289"/>
      <c r="VTV7" s="289"/>
      <c r="VTW7" s="166"/>
      <c r="VTX7" s="166"/>
      <c r="VTY7" s="166"/>
      <c r="VTZ7" s="137"/>
      <c r="VUA7" s="137"/>
      <c r="VUC7" s="544"/>
      <c r="VUD7" s="137"/>
      <c r="VUE7" s="137"/>
      <c r="VUH7" s="289"/>
      <c r="VUI7" s="289"/>
      <c r="VUJ7" s="166"/>
      <c r="VUK7" s="166"/>
      <c r="VUL7" s="166"/>
      <c r="VUM7" s="137"/>
      <c r="VUN7" s="137"/>
      <c r="VUP7" s="544"/>
      <c r="VUQ7" s="137"/>
      <c r="VUR7" s="137"/>
      <c r="VUU7" s="289"/>
      <c r="VUV7" s="289"/>
      <c r="VUW7" s="166"/>
      <c r="VUX7" s="166"/>
      <c r="VUY7" s="166"/>
      <c r="VUZ7" s="137"/>
      <c r="VVA7" s="137"/>
      <c r="VVC7" s="544"/>
      <c r="VVD7" s="137"/>
      <c r="VVE7" s="137"/>
      <c r="VVH7" s="289"/>
      <c r="VVI7" s="289"/>
      <c r="VVJ7" s="166"/>
      <c r="VVK7" s="166"/>
      <c r="VVL7" s="166"/>
      <c r="VVM7" s="137"/>
      <c r="VVN7" s="137"/>
      <c r="VVP7" s="544"/>
      <c r="VVQ7" s="137"/>
      <c r="VVR7" s="137"/>
      <c r="VVU7" s="289"/>
      <c r="VVV7" s="289"/>
      <c r="VVW7" s="166"/>
      <c r="VVX7" s="166"/>
      <c r="VVY7" s="166"/>
      <c r="VVZ7" s="137"/>
      <c r="VWA7" s="137"/>
      <c r="VWC7" s="544"/>
      <c r="VWD7" s="137"/>
      <c r="VWE7" s="137"/>
      <c r="VWH7" s="289"/>
      <c r="VWI7" s="289"/>
      <c r="VWJ7" s="166"/>
      <c r="VWK7" s="166"/>
      <c r="VWL7" s="166"/>
      <c r="VWM7" s="137"/>
      <c r="VWN7" s="137"/>
      <c r="VWP7" s="544"/>
      <c r="VWQ7" s="137"/>
      <c r="VWR7" s="137"/>
      <c r="VWU7" s="289"/>
      <c r="VWV7" s="289"/>
      <c r="VWW7" s="166"/>
      <c r="VWX7" s="166"/>
      <c r="VWY7" s="166"/>
      <c r="VWZ7" s="137"/>
      <c r="VXA7" s="137"/>
      <c r="VXC7" s="544"/>
      <c r="VXD7" s="137"/>
      <c r="VXE7" s="137"/>
      <c r="VXH7" s="289"/>
      <c r="VXI7" s="289"/>
      <c r="VXJ7" s="166"/>
      <c r="VXK7" s="166"/>
      <c r="VXL7" s="166"/>
      <c r="VXM7" s="137"/>
      <c r="VXN7" s="137"/>
      <c r="VXP7" s="544"/>
      <c r="VXQ7" s="137"/>
      <c r="VXR7" s="137"/>
      <c r="VXU7" s="289"/>
      <c r="VXV7" s="289"/>
      <c r="VXW7" s="166"/>
      <c r="VXX7" s="166"/>
      <c r="VXY7" s="166"/>
      <c r="VXZ7" s="137"/>
      <c r="VYA7" s="137"/>
      <c r="VYC7" s="544"/>
      <c r="VYD7" s="137"/>
      <c r="VYE7" s="137"/>
      <c r="VYH7" s="289"/>
      <c r="VYI7" s="289"/>
      <c r="VYJ7" s="166"/>
      <c r="VYK7" s="166"/>
      <c r="VYL7" s="166"/>
      <c r="VYM7" s="137"/>
      <c r="VYN7" s="137"/>
      <c r="VYP7" s="544"/>
      <c r="VYQ7" s="137"/>
      <c r="VYR7" s="137"/>
      <c r="VYU7" s="289"/>
      <c r="VYV7" s="289"/>
      <c r="VYW7" s="166"/>
      <c r="VYX7" s="166"/>
      <c r="VYY7" s="166"/>
      <c r="VYZ7" s="137"/>
      <c r="VZA7" s="137"/>
      <c r="VZC7" s="544"/>
      <c r="VZD7" s="137"/>
      <c r="VZE7" s="137"/>
      <c r="VZH7" s="289"/>
      <c r="VZI7" s="289"/>
      <c r="VZJ7" s="166"/>
      <c r="VZK7" s="166"/>
      <c r="VZL7" s="166"/>
      <c r="VZM7" s="137"/>
      <c r="VZN7" s="137"/>
      <c r="VZP7" s="544"/>
      <c r="VZQ7" s="137"/>
      <c r="VZR7" s="137"/>
      <c r="VZU7" s="289"/>
      <c r="VZV7" s="289"/>
      <c r="VZW7" s="166"/>
      <c r="VZX7" s="166"/>
      <c r="VZY7" s="166"/>
      <c r="VZZ7" s="137"/>
      <c r="WAA7" s="137"/>
      <c r="WAC7" s="544"/>
      <c r="WAD7" s="137"/>
      <c r="WAE7" s="137"/>
      <c r="WAH7" s="289"/>
      <c r="WAI7" s="289"/>
      <c r="WAJ7" s="166"/>
      <c r="WAK7" s="166"/>
      <c r="WAL7" s="166"/>
      <c r="WAM7" s="137"/>
      <c r="WAN7" s="137"/>
      <c r="WAP7" s="544"/>
      <c r="WAQ7" s="137"/>
      <c r="WAR7" s="137"/>
      <c r="WAU7" s="289"/>
      <c r="WAV7" s="289"/>
      <c r="WAW7" s="166"/>
      <c r="WAX7" s="166"/>
      <c r="WAY7" s="166"/>
      <c r="WAZ7" s="137"/>
      <c r="WBA7" s="137"/>
      <c r="WBC7" s="544"/>
      <c r="WBD7" s="137"/>
      <c r="WBE7" s="137"/>
      <c r="WBH7" s="289"/>
      <c r="WBI7" s="289"/>
      <c r="WBJ7" s="166"/>
      <c r="WBK7" s="166"/>
      <c r="WBL7" s="166"/>
      <c r="WBM7" s="137"/>
      <c r="WBN7" s="137"/>
      <c r="WBP7" s="544"/>
      <c r="WBQ7" s="137"/>
      <c r="WBR7" s="137"/>
      <c r="WBU7" s="289"/>
      <c r="WBV7" s="289"/>
      <c r="WBW7" s="166"/>
      <c r="WBX7" s="166"/>
      <c r="WBY7" s="166"/>
      <c r="WBZ7" s="137"/>
      <c r="WCA7" s="137"/>
      <c r="WCC7" s="544"/>
      <c r="WCD7" s="137"/>
      <c r="WCE7" s="137"/>
      <c r="WCH7" s="289"/>
      <c r="WCI7" s="289"/>
      <c r="WCJ7" s="166"/>
      <c r="WCK7" s="166"/>
      <c r="WCL7" s="166"/>
      <c r="WCM7" s="137"/>
      <c r="WCN7" s="137"/>
      <c r="WCP7" s="544"/>
      <c r="WCQ7" s="137"/>
      <c r="WCR7" s="137"/>
      <c r="WCU7" s="289"/>
      <c r="WCV7" s="289"/>
      <c r="WCW7" s="166"/>
      <c r="WCX7" s="166"/>
      <c r="WCY7" s="166"/>
      <c r="WCZ7" s="137"/>
      <c r="WDA7" s="137"/>
      <c r="WDC7" s="544"/>
      <c r="WDD7" s="137"/>
      <c r="WDE7" s="137"/>
      <c r="WDH7" s="289"/>
      <c r="WDI7" s="289"/>
      <c r="WDJ7" s="166"/>
      <c r="WDK7" s="166"/>
      <c r="WDL7" s="166"/>
      <c r="WDM7" s="137"/>
      <c r="WDN7" s="137"/>
      <c r="WDP7" s="544"/>
      <c r="WDQ7" s="137"/>
      <c r="WDR7" s="137"/>
      <c r="WDU7" s="289"/>
      <c r="WDV7" s="289"/>
      <c r="WDW7" s="166"/>
      <c r="WDX7" s="166"/>
      <c r="WDY7" s="166"/>
      <c r="WDZ7" s="137"/>
      <c r="WEA7" s="137"/>
      <c r="WEC7" s="544"/>
      <c r="WED7" s="137"/>
      <c r="WEE7" s="137"/>
      <c r="WEH7" s="289"/>
      <c r="WEI7" s="289"/>
      <c r="WEJ7" s="166"/>
      <c r="WEK7" s="166"/>
      <c r="WEL7" s="166"/>
      <c r="WEM7" s="137"/>
      <c r="WEN7" s="137"/>
      <c r="WEP7" s="544"/>
      <c r="WEQ7" s="137"/>
      <c r="WER7" s="137"/>
      <c r="WEU7" s="289"/>
      <c r="WEV7" s="289"/>
      <c r="WEW7" s="166"/>
      <c r="WEX7" s="166"/>
      <c r="WEY7" s="166"/>
      <c r="WEZ7" s="137"/>
      <c r="WFA7" s="137"/>
      <c r="WFC7" s="544"/>
      <c r="WFD7" s="137"/>
      <c r="WFE7" s="137"/>
      <c r="WFH7" s="289"/>
      <c r="WFI7" s="289"/>
      <c r="WFJ7" s="166"/>
      <c r="WFK7" s="166"/>
      <c r="WFL7" s="166"/>
      <c r="WFM7" s="137"/>
      <c r="WFN7" s="137"/>
      <c r="WFP7" s="544"/>
      <c r="WFQ7" s="137"/>
      <c r="WFR7" s="137"/>
      <c r="WFU7" s="289"/>
      <c r="WFV7" s="289"/>
      <c r="WFW7" s="166"/>
      <c r="WFX7" s="166"/>
      <c r="WFY7" s="166"/>
      <c r="WFZ7" s="137"/>
      <c r="WGA7" s="137"/>
      <c r="WGC7" s="544"/>
      <c r="WGD7" s="137"/>
      <c r="WGE7" s="137"/>
      <c r="WGH7" s="289"/>
      <c r="WGI7" s="289"/>
      <c r="WGJ7" s="166"/>
      <c r="WGK7" s="166"/>
      <c r="WGL7" s="166"/>
      <c r="WGM7" s="137"/>
      <c r="WGN7" s="137"/>
      <c r="WGP7" s="544"/>
      <c r="WGQ7" s="137"/>
      <c r="WGR7" s="137"/>
      <c r="WGU7" s="289"/>
      <c r="WGV7" s="289"/>
      <c r="WGW7" s="166"/>
      <c r="WGX7" s="166"/>
      <c r="WGY7" s="166"/>
      <c r="WGZ7" s="137"/>
      <c r="WHA7" s="137"/>
      <c r="WHC7" s="544"/>
      <c r="WHD7" s="137"/>
      <c r="WHE7" s="137"/>
      <c r="WHH7" s="289"/>
      <c r="WHI7" s="289"/>
      <c r="WHJ7" s="166"/>
      <c r="WHK7" s="166"/>
      <c r="WHL7" s="166"/>
      <c r="WHM7" s="137"/>
      <c r="WHN7" s="137"/>
      <c r="WHP7" s="544"/>
      <c r="WHQ7" s="137"/>
      <c r="WHR7" s="137"/>
      <c r="WHU7" s="289"/>
      <c r="WHV7" s="289"/>
      <c r="WHW7" s="166"/>
      <c r="WHX7" s="166"/>
      <c r="WHY7" s="166"/>
      <c r="WHZ7" s="137"/>
      <c r="WIA7" s="137"/>
      <c r="WIC7" s="544"/>
      <c r="WID7" s="137"/>
      <c r="WIE7" s="137"/>
      <c r="WIH7" s="289"/>
      <c r="WII7" s="289"/>
      <c r="WIJ7" s="166"/>
      <c r="WIK7" s="166"/>
      <c r="WIL7" s="166"/>
      <c r="WIM7" s="137"/>
      <c r="WIN7" s="137"/>
      <c r="WIP7" s="544"/>
      <c r="WIQ7" s="137"/>
      <c r="WIR7" s="137"/>
      <c r="WIU7" s="289"/>
      <c r="WIV7" s="289"/>
      <c r="WIW7" s="166"/>
      <c r="WIX7" s="166"/>
      <c r="WIY7" s="166"/>
      <c r="WIZ7" s="137"/>
      <c r="WJA7" s="137"/>
      <c r="WJC7" s="544"/>
      <c r="WJD7" s="137"/>
      <c r="WJE7" s="137"/>
      <c r="WJH7" s="289"/>
      <c r="WJI7" s="289"/>
      <c r="WJJ7" s="166"/>
      <c r="WJK7" s="166"/>
      <c r="WJL7" s="166"/>
      <c r="WJM7" s="137"/>
      <c r="WJN7" s="137"/>
      <c r="WJP7" s="544"/>
      <c r="WJQ7" s="137"/>
      <c r="WJR7" s="137"/>
      <c r="WJU7" s="289"/>
      <c r="WJV7" s="289"/>
      <c r="WJW7" s="166"/>
      <c r="WJX7" s="166"/>
      <c r="WJY7" s="166"/>
      <c r="WJZ7" s="137"/>
      <c r="WKA7" s="137"/>
      <c r="WKC7" s="544"/>
      <c r="WKD7" s="137"/>
      <c r="WKE7" s="137"/>
      <c r="WKH7" s="289"/>
      <c r="WKI7" s="289"/>
      <c r="WKJ7" s="166"/>
      <c r="WKK7" s="166"/>
      <c r="WKL7" s="166"/>
      <c r="WKM7" s="137"/>
      <c r="WKN7" s="137"/>
      <c r="WKP7" s="544"/>
      <c r="WKQ7" s="137"/>
      <c r="WKR7" s="137"/>
      <c r="WKU7" s="289"/>
      <c r="WKV7" s="289"/>
      <c r="WKW7" s="166"/>
      <c r="WKX7" s="166"/>
      <c r="WKY7" s="166"/>
      <c r="WKZ7" s="137"/>
      <c r="WLA7" s="137"/>
      <c r="WLC7" s="544"/>
      <c r="WLD7" s="137"/>
      <c r="WLE7" s="137"/>
      <c r="WLH7" s="289"/>
      <c r="WLI7" s="289"/>
      <c r="WLJ7" s="166"/>
      <c r="WLK7" s="166"/>
      <c r="WLL7" s="166"/>
      <c r="WLM7" s="137"/>
      <c r="WLN7" s="137"/>
      <c r="WLP7" s="544"/>
      <c r="WLQ7" s="137"/>
      <c r="WLR7" s="137"/>
      <c r="WLU7" s="289"/>
      <c r="WLV7" s="289"/>
      <c r="WLW7" s="166"/>
      <c r="WLX7" s="166"/>
      <c r="WLY7" s="166"/>
      <c r="WLZ7" s="137"/>
      <c r="WMA7" s="137"/>
      <c r="WMC7" s="544"/>
      <c r="WMD7" s="137"/>
      <c r="WME7" s="137"/>
      <c r="WMH7" s="289"/>
      <c r="WMI7" s="289"/>
      <c r="WMJ7" s="166"/>
      <c r="WMK7" s="166"/>
      <c r="WML7" s="166"/>
      <c r="WMM7" s="137"/>
      <c r="WMN7" s="137"/>
      <c r="WMP7" s="544"/>
      <c r="WMQ7" s="137"/>
      <c r="WMR7" s="137"/>
      <c r="WMU7" s="289"/>
      <c r="WMV7" s="289"/>
      <c r="WMW7" s="166"/>
      <c r="WMX7" s="166"/>
      <c r="WMY7" s="166"/>
      <c r="WMZ7" s="137"/>
      <c r="WNA7" s="137"/>
      <c r="WNC7" s="544"/>
      <c r="WND7" s="137"/>
      <c r="WNE7" s="137"/>
      <c r="WNH7" s="289"/>
      <c r="WNI7" s="289"/>
      <c r="WNJ7" s="166"/>
      <c r="WNK7" s="166"/>
      <c r="WNL7" s="166"/>
      <c r="WNM7" s="137"/>
      <c r="WNN7" s="137"/>
      <c r="WNP7" s="544"/>
      <c r="WNQ7" s="137"/>
      <c r="WNR7" s="137"/>
      <c r="WNU7" s="289"/>
      <c r="WNV7" s="289"/>
      <c r="WNW7" s="166"/>
      <c r="WNX7" s="166"/>
      <c r="WNY7" s="166"/>
      <c r="WNZ7" s="137"/>
      <c r="WOA7" s="137"/>
      <c r="WOC7" s="544"/>
      <c r="WOD7" s="137"/>
      <c r="WOE7" s="137"/>
      <c r="WOH7" s="289"/>
      <c r="WOI7" s="289"/>
      <c r="WOJ7" s="166"/>
      <c r="WOK7" s="166"/>
      <c r="WOL7" s="166"/>
      <c r="WOM7" s="137"/>
      <c r="WON7" s="137"/>
      <c r="WOP7" s="544"/>
      <c r="WOQ7" s="137"/>
      <c r="WOR7" s="137"/>
      <c r="WOU7" s="289"/>
      <c r="WOV7" s="289"/>
      <c r="WOW7" s="166"/>
      <c r="WOX7" s="166"/>
      <c r="WOY7" s="166"/>
      <c r="WOZ7" s="137"/>
      <c r="WPA7" s="137"/>
      <c r="WPC7" s="544"/>
      <c r="WPD7" s="137"/>
      <c r="WPE7" s="137"/>
      <c r="WPH7" s="289"/>
      <c r="WPI7" s="289"/>
      <c r="WPJ7" s="166"/>
      <c r="WPK7" s="166"/>
      <c r="WPL7" s="166"/>
      <c r="WPM7" s="137"/>
      <c r="WPN7" s="137"/>
      <c r="WPP7" s="544"/>
      <c r="WPQ7" s="137"/>
      <c r="WPR7" s="137"/>
      <c r="WPU7" s="289"/>
      <c r="WPV7" s="289"/>
      <c r="WPW7" s="166"/>
      <c r="WPX7" s="166"/>
      <c r="WPY7" s="166"/>
      <c r="WPZ7" s="137"/>
      <c r="WQA7" s="137"/>
      <c r="WQC7" s="544"/>
      <c r="WQD7" s="137"/>
      <c r="WQE7" s="137"/>
      <c r="WQH7" s="289"/>
      <c r="WQI7" s="289"/>
      <c r="WQJ7" s="166"/>
      <c r="WQK7" s="166"/>
      <c r="WQL7" s="166"/>
      <c r="WQM7" s="137"/>
      <c r="WQN7" s="137"/>
      <c r="WQP7" s="544"/>
      <c r="WQQ7" s="137"/>
      <c r="WQR7" s="137"/>
      <c r="WQU7" s="289"/>
      <c r="WQV7" s="289"/>
      <c r="WQW7" s="166"/>
      <c r="WQX7" s="166"/>
      <c r="WQY7" s="166"/>
      <c r="WQZ7" s="137"/>
      <c r="WRA7" s="137"/>
      <c r="WRC7" s="544"/>
      <c r="WRD7" s="137"/>
      <c r="WRE7" s="137"/>
      <c r="WRH7" s="289"/>
      <c r="WRI7" s="289"/>
      <c r="WRJ7" s="166"/>
      <c r="WRK7" s="166"/>
      <c r="WRL7" s="166"/>
      <c r="WRM7" s="137"/>
      <c r="WRN7" s="137"/>
      <c r="WRP7" s="544"/>
      <c r="WRQ7" s="137"/>
      <c r="WRR7" s="137"/>
      <c r="WRU7" s="289"/>
      <c r="WRV7" s="289"/>
      <c r="WRW7" s="166"/>
      <c r="WRX7" s="166"/>
      <c r="WRY7" s="166"/>
      <c r="WRZ7" s="137"/>
      <c r="WSA7" s="137"/>
      <c r="WSC7" s="544"/>
      <c r="WSD7" s="137"/>
      <c r="WSE7" s="137"/>
      <c r="WSH7" s="289"/>
      <c r="WSI7" s="289"/>
      <c r="WSJ7" s="166"/>
      <c r="WSK7" s="166"/>
      <c r="WSL7" s="166"/>
      <c r="WSM7" s="137"/>
      <c r="WSN7" s="137"/>
      <c r="WSP7" s="544"/>
      <c r="WSQ7" s="137"/>
      <c r="WSR7" s="137"/>
      <c r="WSU7" s="289"/>
      <c r="WSV7" s="289"/>
      <c r="WSW7" s="166"/>
      <c r="WSX7" s="166"/>
      <c r="WSY7" s="166"/>
      <c r="WSZ7" s="137"/>
      <c r="WTA7" s="137"/>
      <c r="WTC7" s="544"/>
      <c r="WTD7" s="137"/>
      <c r="WTE7" s="137"/>
      <c r="WTH7" s="289"/>
      <c r="WTI7" s="289"/>
      <c r="WTJ7" s="166"/>
      <c r="WTK7" s="166"/>
      <c r="WTL7" s="166"/>
      <c r="WTM7" s="137"/>
      <c r="WTN7" s="137"/>
      <c r="WTP7" s="544"/>
      <c r="WTQ7" s="137"/>
      <c r="WTR7" s="137"/>
      <c r="WTU7" s="289"/>
      <c r="WTV7" s="289"/>
      <c r="WTW7" s="166"/>
      <c r="WTX7" s="166"/>
      <c r="WTY7" s="166"/>
      <c r="WTZ7" s="137"/>
      <c r="WUA7" s="137"/>
      <c r="WUC7" s="544"/>
      <c r="WUD7" s="137"/>
      <c r="WUE7" s="137"/>
      <c r="WUH7" s="289"/>
      <c r="WUI7" s="289"/>
      <c r="WUJ7" s="166"/>
      <c r="WUK7" s="166"/>
      <c r="WUL7" s="166"/>
      <c r="WUM7" s="137"/>
      <c r="WUN7" s="137"/>
      <c r="WUP7" s="544"/>
      <c r="WUQ7" s="137"/>
      <c r="WUR7" s="137"/>
      <c r="WUU7" s="289"/>
      <c r="WUV7" s="289"/>
      <c r="WUW7" s="166"/>
      <c r="WUX7" s="166"/>
      <c r="WUY7" s="166"/>
      <c r="WUZ7" s="137"/>
      <c r="WVA7" s="137"/>
      <c r="WVC7" s="544"/>
      <c r="WVD7" s="137"/>
      <c r="WVE7" s="137"/>
      <c r="WVH7" s="289"/>
      <c r="WVI7" s="289"/>
      <c r="WVJ7" s="166"/>
      <c r="WVK7" s="166"/>
      <c r="WVL7" s="166"/>
      <c r="WVM7" s="137"/>
      <c r="WVN7" s="137"/>
      <c r="WVP7" s="544"/>
      <c r="WVQ7" s="137"/>
      <c r="WVR7" s="137"/>
      <c r="WVU7" s="289"/>
      <c r="WVV7" s="289"/>
      <c r="WVW7" s="166"/>
      <c r="WVX7" s="166"/>
      <c r="WVY7" s="166"/>
      <c r="WVZ7" s="137"/>
      <c r="WWA7" s="137"/>
      <c r="WWC7" s="544"/>
      <c r="WWD7" s="137"/>
      <c r="WWE7" s="137"/>
      <c r="WWH7" s="289"/>
      <c r="WWI7" s="289"/>
      <c r="WWJ7" s="166"/>
      <c r="WWK7" s="166"/>
      <c r="WWL7" s="166"/>
      <c r="WWM7" s="137"/>
      <c r="WWN7" s="137"/>
      <c r="WWP7" s="544"/>
      <c r="WWQ7" s="137"/>
      <c r="WWR7" s="137"/>
      <c r="WWU7" s="289"/>
      <c r="WWV7" s="289"/>
      <c r="WWW7" s="166"/>
      <c r="WWX7" s="166"/>
      <c r="WWY7" s="166"/>
      <c r="WWZ7" s="137"/>
      <c r="WXA7" s="137"/>
      <c r="WXC7" s="544"/>
      <c r="WXD7" s="137"/>
      <c r="WXE7" s="137"/>
      <c r="WXH7" s="289"/>
      <c r="WXI7" s="289"/>
      <c r="WXJ7" s="166"/>
      <c r="WXK7" s="166"/>
      <c r="WXL7" s="166"/>
      <c r="WXM7" s="137"/>
      <c r="WXN7" s="137"/>
      <c r="WXP7" s="544"/>
      <c r="WXQ7" s="137"/>
      <c r="WXR7" s="137"/>
      <c r="WXU7" s="289"/>
      <c r="WXV7" s="289"/>
      <c r="WXW7" s="166"/>
      <c r="WXX7" s="166"/>
      <c r="WXY7" s="166"/>
      <c r="WXZ7" s="137"/>
      <c r="WYA7" s="137"/>
      <c r="WYC7" s="544"/>
      <c r="WYD7" s="137"/>
      <c r="WYE7" s="137"/>
      <c r="WYH7" s="289"/>
      <c r="WYI7" s="289"/>
      <c r="WYJ7" s="166"/>
      <c r="WYK7" s="166"/>
      <c r="WYL7" s="166"/>
      <c r="WYM7" s="137"/>
      <c r="WYN7" s="137"/>
      <c r="WYP7" s="544"/>
      <c r="WYQ7" s="137"/>
      <c r="WYR7" s="137"/>
      <c r="WYU7" s="289"/>
      <c r="WYV7" s="289"/>
      <c r="WYW7" s="166"/>
      <c r="WYX7" s="166"/>
      <c r="WYY7" s="166"/>
      <c r="WYZ7" s="137"/>
      <c r="WZA7" s="137"/>
      <c r="WZC7" s="544"/>
      <c r="WZD7" s="137"/>
      <c r="WZE7" s="137"/>
      <c r="WZH7" s="289"/>
      <c r="WZI7" s="289"/>
      <c r="WZJ7" s="166"/>
      <c r="WZK7" s="166"/>
      <c r="WZL7" s="166"/>
      <c r="WZM7" s="137"/>
      <c r="WZN7" s="137"/>
      <c r="WZP7" s="544"/>
      <c r="WZQ7" s="137"/>
      <c r="WZR7" s="137"/>
      <c r="WZU7" s="289"/>
      <c r="WZV7" s="289"/>
      <c r="WZW7" s="166"/>
      <c r="WZX7" s="166"/>
      <c r="WZY7" s="166"/>
      <c r="WZZ7" s="137"/>
      <c r="XAA7" s="137"/>
      <c r="XAC7" s="544"/>
      <c r="XAD7" s="137"/>
      <c r="XAE7" s="137"/>
      <c r="XAH7" s="289"/>
      <c r="XAI7" s="289"/>
      <c r="XAJ7" s="166"/>
      <c r="XAK7" s="166"/>
      <c r="XAL7" s="166"/>
      <c r="XAM7" s="137"/>
      <c r="XAN7" s="137"/>
      <c r="XAP7" s="544"/>
      <c r="XAQ7" s="137"/>
      <c r="XAR7" s="137"/>
      <c r="XAU7" s="289"/>
      <c r="XAV7" s="289"/>
      <c r="XAW7" s="166"/>
      <c r="XAX7" s="166"/>
      <c r="XAY7" s="166"/>
      <c r="XAZ7" s="137"/>
      <c r="XBA7" s="137"/>
      <c r="XBC7" s="544"/>
      <c r="XBD7" s="137"/>
      <c r="XBE7" s="137"/>
      <c r="XBH7" s="289"/>
      <c r="XBI7" s="289"/>
      <c r="XBJ7" s="166"/>
      <c r="XBK7" s="166"/>
      <c r="XBL7" s="166"/>
      <c r="XBM7" s="137"/>
      <c r="XBN7" s="137"/>
      <c r="XBP7" s="544"/>
      <c r="XBQ7" s="137"/>
      <c r="XBR7" s="137"/>
      <c r="XBU7" s="289"/>
      <c r="XBV7" s="289"/>
      <c r="XBW7" s="166"/>
      <c r="XBX7" s="166"/>
      <c r="XBY7" s="166"/>
      <c r="XBZ7" s="137"/>
      <c r="XCA7" s="137"/>
      <c r="XCC7" s="544"/>
      <c r="XCD7" s="137"/>
      <c r="XCE7" s="137"/>
      <c r="XCH7" s="289"/>
      <c r="XCI7" s="289"/>
      <c r="XCJ7" s="166"/>
      <c r="XCK7" s="166"/>
      <c r="XCL7" s="166"/>
      <c r="XCM7" s="137"/>
      <c r="XCN7" s="137"/>
      <c r="XCP7" s="544"/>
      <c r="XCQ7" s="137"/>
      <c r="XCR7" s="137"/>
      <c r="XCU7" s="289"/>
      <c r="XCV7" s="289"/>
      <c r="XCW7" s="166"/>
      <c r="XCX7" s="166"/>
      <c r="XCY7" s="166"/>
      <c r="XCZ7" s="137"/>
      <c r="XDA7" s="137"/>
      <c r="XDC7" s="544"/>
      <c r="XDD7" s="137"/>
      <c r="XDE7" s="137"/>
      <c r="XDH7" s="289"/>
      <c r="XDI7" s="289"/>
      <c r="XDJ7" s="166"/>
      <c r="XDK7" s="166"/>
      <c r="XDL7" s="166"/>
      <c r="XDM7" s="137"/>
      <c r="XDN7" s="137"/>
      <c r="XDP7" s="544"/>
      <c r="XDQ7" s="137"/>
      <c r="XDR7" s="137"/>
      <c r="XDU7" s="289"/>
      <c r="XDV7" s="289"/>
      <c r="XDW7" s="166"/>
      <c r="XDX7" s="166"/>
      <c r="XDY7" s="166"/>
      <c r="XDZ7" s="137"/>
      <c r="XEA7" s="137"/>
      <c r="XEC7" s="544"/>
      <c r="XED7" s="137"/>
      <c r="XEE7" s="137"/>
      <c r="XEH7" s="289"/>
      <c r="XEI7" s="289"/>
      <c r="XEJ7" s="166"/>
      <c r="XEK7" s="166"/>
      <c r="XEL7" s="166"/>
      <c r="XEM7" s="137"/>
      <c r="XEN7" s="137"/>
      <c r="XEP7" s="544"/>
      <c r="XEQ7" s="137"/>
      <c r="XER7" s="137"/>
      <c r="XEU7" s="289"/>
      <c r="XEV7" s="289"/>
      <c r="XEW7" s="166"/>
      <c r="XEX7" s="166"/>
      <c r="XEY7" s="166"/>
      <c r="XEZ7" s="137"/>
      <c r="XFA7" s="137"/>
      <c r="XFC7" s="544"/>
      <c r="XFD7" s="137"/>
    </row>
    <row r="8" spans="1:2046 2049:4096 4098:7168 7171:8191 8193:11263 11266:15358 15361:16384" ht="15.75" customHeight="1" x14ac:dyDescent="0.3">
      <c r="A8" s="137">
        <v>4452</v>
      </c>
      <c r="B8" s="135" t="s">
        <v>246</v>
      </c>
      <c r="C8" s="473" t="s">
        <v>174</v>
      </c>
      <c r="D8" s="137" t="s">
        <v>175</v>
      </c>
      <c r="E8" s="137" t="s">
        <v>230</v>
      </c>
      <c r="F8" s="137" t="s">
        <v>231</v>
      </c>
      <c r="G8" s="135" t="s">
        <v>6</v>
      </c>
      <c r="H8" s="289">
        <v>0.05</v>
      </c>
      <c r="I8" s="289">
        <v>0.161</v>
      </c>
      <c r="J8" s="166">
        <v>45565</v>
      </c>
      <c r="K8" s="166">
        <v>45565</v>
      </c>
      <c r="L8" s="166">
        <v>44279</v>
      </c>
      <c r="M8" s="137" t="s">
        <v>177</v>
      </c>
      <c r="N8" s="343">
        <v>416886.72</v>
      </c>
      <c r="O8" s="344">
        <v>65.3</v>
      </c>
      <c r="P8" s="345">
        <f t="shared" si="0"/>
        <v>416952.01999999996</v>
      </c>
      <c r="Q8" s="130"/>
      <c r="R8" s="357">
        <v>188815.49</v>
      </c>
      <c r="S8" s="345">
        <f t="shared" si="1"/>
        <v>228136.52999999997</v>
      </c>
      <c r="T8" s="172"/>
      <c r="U8" s="357"/>
      <c r="V8" s="419"/>
      <c r="W8" s="345">
        <f t="shared" ref="W8:W14" si="4">U8+V8</f>
        <v>0</v>
      </c>
      <c r="X8" s="353">
        <f t="shared" si="3"/>
        <v>228136.52999999997</v>
      </c>
    </row>
    <row r="9" spans="1:2046 2049:4096 4098:7168 7171:8191 8193:11263 11266:15358 15361:16384" ht="15.75" customHeight="1" x14ac:dyDescent="0.3">
      <c r="A9" s="137">
        <v>4454</v>
      </c>
      <c r="B9" s="135" t="s">
        <v>247</v>
      </c>
      <c r="C9" s="473" t="s">
        <v>174</v>
      </c>
      <c r="D9" s="137" t="s">
        <v>175</v>
      </c>
      <c r="E9" s="137" t="s">
        <v>232</v>
      </c>
      <c r="F9" s="137" t="s">
        <v>245</v>
      </c>
      <c r="G9" s="135" t="s">
        <v>6</v>
      </c>
      <c r="H9" s="289">
        <v>0.05</v>
      </c>
      <c r="I9" s="289">
        <v>0.161</v>
      </c>
      <c r="J9" s="166">
        <v>45565</v>
      </c>
      <c r="K9" s="166">
        <v>45565</v>
      </c>
      <c r="L9" s="166">
        <v>44279</v>
      </c>
      <c r="M9" s="137" t="s">
        <v>209</v>
      </c>
      <c r="N9" s="343">
        <v>21596.639999999999</v>
      </c>
      <c r="O9" s="344">
        <v>397.91</v>
      </c>
      <c r="P9" s="345">
        <f t="shared" si="0"/>
        <v>21994.55</v>
      </c>
      <c r="Q9" s="130"/>
      <c r="R9" s="357"/>
      <c r="S9" s="345">
        <f t="shared" si="1"/>
        <v>21994.55</v>
      </c>
      <c r="T9" s="172"/>
      <c r="U9" s="357"/>
      <c r="V9" s="419"/>
      <c r="W9" s="345">
        <f t="shared" si="4"/>
        <v>0</v>
      </c>
      <c r="X9" s="353">
        <f t="shared" si="3"/>
        <v>21994.55</v>
      </c>
    </row>
    <row r="10" spans="1:2046 2049:4096 4098:7168 7171:8191 8193:11263 11266:15358 15361:16384" ht="15.75" customHeight="1" x14ac:dyDescent="0.3">
      <c r="A10" s="137">
        <v>4457</v>
      </c>
      <c r="B10" s="135" t="s">
        <v>248</v>
      </c>
      <c r="C10" s="473" t="s">
        <v>174</v>
      </c>
      <c r="D10" s="137" t="s">
        <v>175</v>
      </c>
      <c r="E10" s="137" t="s">
        <v>234</v>
      </c>
      <c r="F10" s="137" t="s">
        <v>233</v>
      </c>
      <c r="G10" s="135" t="s">
        <v>6</v>
      </c>
      <c r="H10" s="289">
        <v>0.05</v>
      </c>
      <c r="I10" s="289">
        <v>0.161</v>
      </c>
      <c r="J10" s="166">
        <v>45565</v>
      </c>
      <c r="K10" s="166">
        <v>45565</v>
      </c>
      <c r="L10" s="166">
        <v>44279</v>
      </c>
      <c r="M10" s="137" t="s">
        <v>235</v>
      </c>
      <c r="N10" s="343">
        <v>10279.36</v>
      </c>
      <c r="O10" s="344"/>
      <c r="P10" s="345">
        <f t="shared" si="0"/>
        <v>10279.36</v>
      </c>
      <c r="Q10" s="130"/>
      <c r="R10" s="357">
        <v>9189.44</v>
      </c>
      <c r="S10" s="345">
        <f t="shared" si="1"/>
        <v>1089.92</v>
      </c>
      <c r="T10" s="172"/>
      <c r="U10" s="357">
        <v>0</v>
      </c>
      <c r="V10" s="419"/>
      <c r="W10" s="345">
        <f t="shared" si="4"/>
        <v>0</v>
      </c>
      <c r="X10" s="353">
        <f t="shared" si="3"/>
        <v>1089.92</v>
      </c>
    </row>
    <row r="11" spans="1:2046 2049:4096 4098:7168 7171:8191 8193:11263 11266:15358 15361:16384" ht="15.75" customHeight="1" x14ac:dyDescent="0.3">
      <c r="A11" s="137">
        <v>4459</v>
      </c>
      <c r="B11" s="135" t="s">
        <v>192</v>
      </c>
      <c r="C11" s="473" t="s">
        <v>174</v>
      </c>
      <c r="D11" s="137" t="s">
        <v>175</v>
      </c>
      <c r="E11" s="137" t="s">
        <v>193</v>
      </c>
      <c r="F11" s="137" t="s">
        <v>176</v>
      </c>
      <c r="G11" s="135" t="s">
        <v>6</v>
      </c>
      <c r="H11" s="289">
        <v>0.05</v>
      </c>
      <c r="I11" s="289">
        <v>0.161</v>
      </c>
      <c r="J11" s="166">
        <v>45565</v>
      </c>
      <c r="K11" s="166">
        <v>45565</v>
      </c>
      <c r="L11" s="166">
        <v>44279</v>
      </c>
      <c r="M11" s="137" t="s">
        <v>177</v>
      </c>
      <c r="N11" s="343">
        <v>1667546.88</v>
      </c>
      <c r="O11" s="344">
        <v>261.22000000000003</v>
      </c>
      <c r="P11" s="345">
        <f t="shared" si="0"/>
        <v>1667808.0999999999</v>
      </c>
      <c r="Q11" s="130"/>
      <c r="R11" s="357">
        <v>751601.04</v>
      </c>
      <c r="S11" s="345">
        <f t="shared" si="1"/>
        <v>916207.05999999982</v>
      </c>
      <c r="T11" s="172"/>
      <c r="U11" s="357"/>
      <c r="V11" s="419"/>
      <c r="W11" s="345">
        <f t="shared" si="4"/>
        <v>0</v>
      </c>
      <c r="X11" s="353">
        <f t="shared" si="3"/>
        <v>916207.05999999982</v>
      </c>
    </row>
    <row r="12" spans="1:2046 2049:4096 4098:7168 7171:8191 8193:11263 11266:15358 15361:16384" ht="15.75" customHeight="1" x14ac:dyDescent="0.3">
      <c r="A12" s="137">
        <v>4461</v>
      </c>
      <c r="B12" s="135" t="s">
        <v>249</v>
      </c>
      <c r="C12" s="473" t="s">
        <v>174</v>
      </c>
      <c r="D12" s="137" t="s">
        <v>175</v>
      </c>
      <c r="E12" s="137" t="s">
        <v>236</v>
      </c>
      <c r="F12" s="137" t="s">
        <v>237</v>
      </c>
      <c r="G12" s="135" t="s">
        <v>6</v>
      </c>
      <c r="H12" s="289">
        <v>0.05</v>
      </c>
      <c r="I12" s="289">
        <v>0.161</v>
      </c>
      <c r="J12" s="166">
        <v>45565</v>
      </c>
      <c r="K12" s="166">
        <v>45565</v>
      </c>
      <c r="L12" s="166">
        <v>44279</v>
      </c>
      <c r="M12" s="137" t="s">
        <v>238</v>
      </c>
      <c r="N12" s="343">
        <v>11492.01</v>
      </c>
      <c r="O12" s="344"/>
      <c r="P12" s="345">
        <f t="shared" si="0"/>
        <v>11492.01</v>
      </c>
      <c r="Q12" s="130"/>
      <c r="R12" s="357"/>
      <c r="S12" s="345">
        <f t="shared" si="1"/>
        <v>11492.01</v>
      </c>
      <c r="T12" s="172"/>
      <c r="U12" s="357"/>
      <c r="V12" s="419"/>
      <c r="W12" s="345">
        <f t="shared" si="4"/>
        <v>0</v>
      </c>
      <c r="X12" s="353">
        <f t="shared" si="3"/>
        <v>11492.01</v>
      </c>
    </row>
    <row r="13" spans="1:2046 2049:4096 4098:7168 7171:8191 8193:11263 11266:15358 15361:16384" ht="15.75" customHeight="1" x14ac:dyDescent="0.3">
      <c r="A13" s="137">
        <v>4462</v>
      </c>
      <c r="B13" s="135" t="s">
        <v>250</v>
      </c>
      <c r="C13" s="473" t="s">
        <v>174</v>
      </c>
      <c r="D13" s="137" t="s">
        <v>175</v>
      </c>
      <c r="E13" s="137" t="s">
        <v>239</v>
      </c>
      <c r="F13" s="137" t="s">
        <v>240</v>
      </c>
      <c r="G13" s="135" t="s">
        <v>6</v>
      </c>
      <c r="H13" s="289">
        <v>0.05</v>
      </c>
      <c r="I13" s="289">
        <v>0.161</v>
      </c>
      <c r="J13" s="166">
        <v>45565</v>
      </c>
      <c r="K13" s="166">
        <v>45565</v>
      </c>
      <c r="L13" s="166">
        <v>44279</v>
      </c>
      <c r="M13" s="137" t="s">
        <v>241</v>
      </c>
      <c r="N13" s="343">
        <v>17024.64</v>
      </c>
      <c r="O13" s="344"/>
      <c r="P13" s="345">
        <f t="shared" si="0"/>
        <v>17024.64</v>
      </c>
      <c r="Q13" s="130"/>
      <c r="R13" s="357">
        <v>17024.64</v>
      </c>
      <c r="S13" s="345">
        <f t="shared" si="1"/>
        <v>0</v>
      </c>
      <c r="T13" s="172"/>
      <c r="U13" s="357">
        <v>0</v>
      </c>
      <c r="V13" s="419"/>
      <c r="W13" s="345">
        <f t="shared" si="4"/>
        <v>0</v>
      </c>
      <c r="X13" s="353">
        <f t="shared" si="3"/>
        <v>0</v>
      </c>
    </row>
    <row r="14" spans="1:2046 2049:4096 4098:7168 7171:8191 8193:11263 11266:15358 15361:16384" ht="15.75" customHeight="1" x14ac:dyDescent="0.3">
      <c r="A14" s="137">
        <v>4463</v>
      </c>
      <c r="B14" s="135" t="s">
        <v>251</v>
      </c>
      <c r="C14" s="473" t="s">
        <v>174</v>
      </c>
      <c r="D14" s="137" t="s">
        <v>175</v>
      </c>
      <c r="E14" s="137" t="s">
        <v>242</v>
      </c>
      <c r="F14" s="137" t="s">
        <v>243</v>
      </c>
      <c r="G14" s="135" t="s">
        <v>6</v>
      </c>
      <c r="H14" s="289">
        <v>0.05</v>
      </c>
      <c r="I14" s="289">
        <v>0.161</v>
      </c>
      <c r="J14" s="166">
        <v>45565</v>
      </c>
      <c r="K14" s="166">
        <v>45565</v>
      </c>
      <c r="L14" s="166">
        <v>44279</v>
      </c>
      <c r="M14" s="137" t="s">
        <v>244</v>
      </c>
      <c r="N14" s="343">
        <v>57412.7</v>
      </c>
      <c r="O14" s="344"/>
      <c r="P14" s="345">
        <f t="shared" si="0"/>
        <v>57412.7</v>
      </c>
      <c r="Q14" s="130"/>
      <c r="R14" s="357"/>
      <c r="S14" s="345">
        <f t="shared" si="1"/>
        <v>57412.7</v>
      </c>
      <c r="T14" s="172"/>
      <c r="U14" s="357"/>
      <c r="V14" s="419"/>
      <c r="W14" s="345">
        <f t="shared" si="4"/>
        <v>0</v>
      </c>
      <c r="X14" s="353">
        <f t="shared" si="3"/>
        <v>57412.7</v>
      </c>
    </row>
    <row r="15" spans="1:2046 2049:4096 4098:7168 7171:8191 8193:11263 11266:15358 15361:16384" ht="15.75" customHeight="1" thickBot="1" x14ac:dyDescent="0.35">
      <c r="C15" s="351"/>
      <c r="D15" s="178"/>
      <c r="E15" s="178"/>
      <c r="J15" s="192"/>
      <c r="K15" s="192"/>
      <c r="L15" s="192"/>
      <c r="M15" s="218" t="s">
        <v>37</v>
      </c>
      <c r="N15" s="562">
        <f>SUM(N7:N14)</f>
        <v>2531738.4499999997</v>
      </c>
      <c r="O15" s="347">
        <f>SUM(O7:O14)</f>
        <v>724.43000000000006</v>
      </c>
      <c r="P15" s="563">
        <f>SUM(P7:P14)</f>
        <v>2532462.88</v>
      </c>
      <c r="Q15" s="130"/>
      <c r="R15" s="562">
        <f>SUM(R7:R14)</f>
        <v>966630.61</v>
      </c>
      <c r="S15" s="347">
        <f>SUM(S7:S14)</f>
        <v>1565832.27</v>
      </c>
      <c r="T15" s="172"/>
      <c r="U15" s="562">
        <f>SUM(U7:U14)</f>
        <v>0</v>
      </c>
      <c r="V15" s="347">
        <f>SUM(V7:V14)</f>
        <v>0</v>
      </c>
      <c r="W15" s="563">
        <f>SUM(W7:W14)</f>
        <v>0</v>
      </c>
      <c r="X15" s="532">
        <f>SUM(X7:X14)</f>
        <v>1565832.27</v>
      </c>
    </row>
    <row r="16" spans="1:2046 2049:4096 4098:7168 7171:8191 8193:11263 11266:15358 15361:16384" ht="15.75" customHeight="1" thickTop="1" x14ac:dyDescent="0.3">
      <c r="C16" s="351"/>
      <c r="D16" s="178"/>
      <c r="E16" s="178"/>
      <c r="J16" s="192"/>
      <c r="K16" s="192"/>
      <c r="L16" s="192"/>
      <c r="M16" s="218"/>
      <c r="N16" s="168"/>
      <c r="O16" s="168"/>
      <c r="P16" s="168"/>
      <c r="R16" s="168"/>
      <c r="S16" s="168"/>
      <c r="T16" s="167"/>
      <c r="U16" s="140"/>
    </row>
    <row r="17" spans="2:21" ht="15.75" customHeight="1" x14ac:dyDescent="0.3">
      <c r="C17" s="351"/>
      <c r="D17" s="178"/>
      <c r="E17" s="178"/>
      <c r="J17" s="192"/>
      <c r="K17" s="192"/>
      <c r="L17" s="192"/>
      <c r="M17" s="218"/>
      <c r="N17" s="168"/>
      <c r="O17" s="168"/>
      <c r="P17" s="168"/>
      <c r="R17" s="168"/>
      <c r="S17" s="168"/>
      <c r="T17" s="167"/>
      <c r="U17" s="140"/>
    </row>
    <row r="18" spans="2:21" ht="15.75" customHeight="1" x14ac:dyDescent="0.3">
      <c r="B18" s="132" t="s">
        <v>109</v>
      </c>
      <c r="C18" s="178"/>
      <c r="D18" s="178"/>
      <c r="E18" s="178"/>
      <c r="M18" s="218"/>
      <c r="N18" s="168"/>
      <c r="O18" s="168"/>
      <c r="P18" s="168"/>
      <c r="R18" s="168"/>
      <c r="S18" s="168"/>
      <c r="T18" s="167"/>
      <c r="U18" s="140"/>
    </row>
    <row r="19" spans="2:21" ht="15.75" customHeight="1" x14ac:dyDescent="0.3">
      <c r="B19" s="582" t="s">
        <v>216</v>
      </c>
      <c r="C19" s="582"/>
      <c r="D19" s="582"/>
      <c r="E19" s="582"/>
      <c r="F19" s="582"/>
      <c r="G19" s="582"/>
      <c r="H19" s="174"/>
      <c r="I19" s="174"/>
      <c r="J19" s="173"/>
      <c r="M19" s="218"/>
      <c r="N19" s="168"/>
      <c r="O19" s="130"/>
      <c r="P19" s="130"/>
      <c r="Q19" s="130"/>
      <c r="R19" s="130"/>
      <c r="S19" s="130"/>
      <c r="T19" s="167"/>
      <c r="U19" s="140"/>
    </row>
    <row r="20" spans="2:21" ht="15.75" customHeight="1" x14ac:dyDescent="0.3">
      <c r="C20" s="178"/>
      <c r="D20" s="178"/>
      <c r="E20" s="178"/>
      <c r="M20" s="218"/>
      <c r="N20" s="168"/>
      <c r="O20" s="130"/>
      <c r="P20" s="130"/>
      <c r="Q20" s="130"/>
      <c r="R20" s="130"/>
      <c r="S20" s="130"/>
      <c r="T20" s="167"/>
      <c r="U20" s="140"/>
    </row>
    <row r="21" spans="2:21" ht="15.75" customHeight="1" x14ac:dyDescent="0.3">
      <c r="B21" s="582" t="s">
        <v>113</v>
      </c>
      <c r="C21" s="582"/>
      <c r="D21" s="582"/>
      <c r="E21" s="582"/>
      <c r="F21" s="582"/>
      <c r="G21" s="582"/>
      <c r="H21" s="174"/>
      <c r="I21" s="174"/>
      <c r="J21" s="173"/>
      <c r="M21" s="218"/>
      <c r="N21" s="168"/>
      <c r="O21" s="130"/>
      <c r="P21" s="130"/>
      <c r="Q21" s="130"/>
      <c r="R21" s="130"/>
      <c r="S21" s="130"/>
      <c r="T21" s="167"/>
      <c r="U21" s="140"/>
    </row>
    <row r="22" spans="2:21" ht="15.75" customHeight="1" x14ac:dyDescent="0.3">
      <c r="B22" s="173"/>
      <c r="C22" s="173"/>
      <c r="D22" s="173"/>
      <c r="E22" s="173"/>
      <c r="F22" s="173"/>
      <c r="G22" s="173"/>
      <c r="H22" s="174"/>
      <c r="I22" s="174"/>
      <c r="J22" s="173"/>
      <c r="M22" s="218"/>
      <c r="N22" s="168"/>
      <c r="O22" s="130"/>
      <c r="P22" s="130"/>
      <c r="Q22" s="130"/>
      <c r="R22" s="130"/>
      <c r="S22" s="130"/>
      <c r="T22" s="167"/>
      <c r="U22" s="140"/>
    </row>
    <row r="23" spans="2:21" ht="15.75" customHeight="1" x14ac:dyDescent="0.3">
      <c r="B23" s="582" t="s">
        <v>134</v>
      </c>
      <c r="C23" s="582"/>
      <c r="D23" s="582"/>
      <c r="E23" s="582"/>
      <c r="F23" s="582"/>
      <c r="G23" s="582"/>
      <c r="H23" s="174"/>
      <c r="I23" s="174"/>
      <c r="J23" s="173"/>
      <c r="M23" s="218"/>
      <c r="N23" s="168"/>
      <c r="O23" s="130"/>
      <c r="P23" s="130"/>
      <c r="Q23" s="130"/>
      <c r="R23" s="130"/>
      <c r="S23" s="130"/>
      <c r="T23" s="167"/>
      <c r="U23" s="140"/>
    </row>
    <row r="24" spans="2:21" ht="15.75" customHeight="1" x14ac:dyDescent="0.3">
      <c r="B24" s="593" t="s">
        <v>133</v>
      </c>
      <c r="C24" s="582"/>
      <c r="D24" s="582"/>
      <c r="E24" s="582"/>
      <c r="F24" s="582"/>
      <c r="G24" s="582"/>
      <c r="H24" s="174"/>
      <c r="I24" s="174"/>
      <c r="J24" s="173"/>
      <c r="M24" s="218"/>
      <c r="N24" s="168"/>
      <c r="O24" s="130"/>
      <c r="P24" s="130"/>
      <c r="Q24" s="130"/>
      <c r="R24" s="130"/>
      <c r="S24" s="130"/>
      <c r="T24" s="167"/>
      <c r="U24" s="140"/>
    </row>
    <row r="25" spans="2:21" ht="15.75" customHeight="1" x14ac:dyDescent="0.3">
      <c r="B25" s="173"/>
      <c r="C25" s="173"/>
      <c r="D25" s="173"/>
      <c r="E25" s="173"/>
      <c r="F25" s="173"/>
      <c r="G25" s="173"/>
      <c r="H25" s="174"/>
      <c r="I25" s="174"/>
      <c r="J25" s="173"/>
      <c r="M25" s="218"/>
      <c r="N25" s="168"/>
      <c r="O25" s="130"/>
      <c r="P25" s="130"/>
      <c r="Q25" s="130"/>
      <c r="R25" s="130"/>
      <c r="S25" s="130"/>
      <c r="T25" s="167"/>
      <c r="U25" s="140"/>
    </row>
    <row r="26" spans="2:21" ht="15.75" customHeight="1" x14ac:dyDescent="0.3">
      <c r="B26" s="131" t="s">
        <v>96</v>
      </c>
      <c r="C26" s="176" t="s">
        <v>99</v>
      </c>
      <c r="D26" s="176" t="s">
        <v>200</v>
      </c>
      <c r="E26" s="176"/>
      <c r="F26" s="173"/>
      <c r="G26" s="173"/>
      <c r="H26" s="174"/>
      <c r="I26" s="174"/>
      <c r="J26" s="173"/>
      <c r="M26" s="218"/>
      <c r="N26" s="168"/>
      <c r="O26" s="130"/>
      <c r="P26" s="130"/>
      <c r="Q26" s="130"/>
      <c r="R26" s="130"/>
      <c r="S26" s="130"/>
      <c r="T26" s="167"/>
      <c r="U26" s="140"/>
    </row>
    <row r="27" spans="2:21" ht="15.75" customHeight="1" x14ac:dyDescent="0.3">
      <c r="B27" s="135" t="s">
        <v>98</v>
      </c>
      <c r="C27" s="178" t="s">
        <v>101</v>
      </c>
      <c r="D27" s="178" t="s">
        <v>104</v>
      </c>
      <c r="E27" s="178"/>
      <c r="M27" s="218"/>
      <c r="N27" s="168"/>
      <c r="O27" s="130"/>
      <c r="P27" s="130"/>
      <c r="Q27" s="130"/>
      <c r="R27" s="130"/>
      <c r="S27" s="130"/>
      <c r="T27" s="167"/>
      <c r="U27" s="140"/>
    </row>
    <row r="28" spans="2:21" ht="15.75" customHeight="1" x14ac:dyDescent="0.3">
      <c r="B28" s="135" t="s">
        <v>205</v>
      </c>
      <c r="C28" s="178" t="s">
        <v>187</v>
      </c>
      <c r="D28" s="178" t="s">
        <v>188</v>
      </c>
      <c r="E28" s="178"/>
      <c r="M28" s="218"/>
      <c r="N28" s="168"/>
      <c r="O28" s="130"/>
      <c r="P28" s="130"/>
      <c r="Q28" s="130"/>
      <c r="R28" s="130"/>
      <c r="S28" s="130"/>
      <c r="T28" s="167"/>
      <c r="U28" s="140"/>
    </row>
    <row r="29" spans="2:21" ht="15.75" customHeight="1" x14ac:dyDescent="0.3">
      <c r="E29" s="178"/>
      <c r="M29" s="218"/>
      <c r="N29" s="168"/>
      <c r="O29" s="168"/>
      <c r="P29" s="168"/>
      <c r="R29" s="168"/>
      <c r="S29" s="168"/>
      <c r="T29" s="167"/>
      <c r="U29" s="140"/>
    </row>
    <row r="30" spans="2:21" ht="15.75" customHeight="1" x14ac:dyDescent="0.3">
      <c r="C30" s="178"/>
      <c r="D30" s="178"/>
      <c r="E30" s="178"/>
      <c r="M30" s="218"/>
      <c r="N30" s="168"/>
      <c r="O30" s="168"/>
      <c r="P30" s="168"/>
      <c r="R30" s="168"/>
      <c r="S30" s="168"/>
      <c r="T30" s="167"/>
      <c r="U30" s="140"/>
    </row>
    <row r="31" spans="2:21" ht="15.75" customHeight="1" x14ac:dyDescent="0.3">
      <c r="B31" s="581" t="s">
        <v>300</v>
      </c>
      <c r="C31" s="581"/>
      <c r="D31" s="581"/>
      <c r="E31" s="581"/>
      <c r="F31" s="581"/>
      <c r="G31" s="581"/>
      <c r="H31" s="581"/>
      <c r="I31" s="581"/>
      <c r="M31" s="218"/>
      <c r="N31" s="168"/>
      <c r="O31" s="168"/>
      <c r="P31" s="168"/>
      <c r="R31" s="168"/>
      <c r="S31" s="168"/>
      <c r="T31" s="167"/>
      <c r="U31" s="140"/>
    </row>
    <row r="32" spans="2:21" ht="15.75" customHeight="1" x14ac:dyDescent="0.3">
      <c r="B32" s="128"/>
      <c r="C32" s="178"/>
      <c r="D32" s="178"/>
      <c r="E32" s="178"/>
      <c r="M32" s="218"/>
      <c r="N32" s="168"/>
      <c r="O32" s="168"/>
      <c r="P32" s="168"/>
      <c r="R32" s="168"/>
      <c r="S32" s="168"/>
      <c r="T32" s="167"/>
      <c r="U32" s="140"/>
    </row>
    <row r="33" spans="1:21" ht="15.75" customHeight="1" x14ac:dyDescent="0.3">
      <c r="C33" s="178"/>
      <c r="D33" s="178"/>
      <c r="E33" s="178"/>
      <c r="M33" s="218"/>
      <c r="N33" s="168"/>
      <c r="O33" s="168"/>
      <c r="P33" s="168"/>
      <c r="R33" s="168"/>
      <c r="S33" s="168"/>
      <c r="T33" s="167"/>
      <c r="U33" s="140"/>
    </row>
    <row r="34" spans="1:21" ht="15.75" customHeight="1" x14ac:dyDescent="0.3">
      <c r="A34" s="180"/>
      <c r="B34" s="180"/>
      <c r="C34" s="180"/>
      <c r="D34" s="180"/>
      <c r="E34" s="180"/>
      <c r="F34" s="180"/>
      <c r="G34" s="180"/>
      <c r="H34" s="182"/>
      <c r="I34" s="182"/>
      <c r="J34" s="180"/>
      <c r="K34" s="180"/>
      <c r="L34" s="180"/>
      <c r="M34" s="180"/>
      <c r="N34" s="180"/>
      <c r="O34" s="180"/>
      <c r="P34" s="180"/>
      <c r="Q34" s="180"/>
      <c r="R34" s="297" t="s">
        <v>219</v>
      </c>
      <c r="S34" s="180"/>
      <c r="T34" s="247"/>
    </row>
    <row r="35" spans="1:21" ht="15.75" customHeight="1" x14ac:dyDescent="0.3">
      <c r="A35" s="187"/>
      <c r="B35" s="184" t="s">
        <v>218</v>
      </c>
      <c r="C35" s="185" t="s">
        <v>1</v>
      </c>
      <c r="D35" s="185"/>
      <c r="E35" s="185"/>
      <c r="F35" s="185" t="s">
        <v>33</v>
      </c>
      <c r="G35" s="185" t="s">
        <v>34</v>
      </c>
      <c r="H35" s="185"/>
      <c r="I35" s="185"/>
      <c r="J35" s="185"/>
      <c r="K35" s="185"/>
      <c r="L35" s="185"/>
      <c r="M35" s="185" t="s">
        <v>35</v>
      </c>
      <c r="N35" s="185" t="s">
        <v>36</v>
      </c>
      <c r="O35" s="187"/>
      <c r="P35" s="187"/>
      <c r="Q35" s="187"/>
      <c r="R35" s="187" t="s">
        <v>79</v>
      </c>
      <c r="S35" s="187"/>
      <c r="T35" s="296"/>
    </row>
    <row r="36" spans="1:21" ht="15.75" customHeight="1" x14ac:dyDescent="0.3">
      <c r="B36" s="189"/>
      <c r="C36" s="145"/>
      <c r="D36" s="145"/>
      <c r="E36" s="145"/>
      <c r="F36" s="145"/>
      <c r="G36" s="145"/>
      <c r="H36" s="194"/>
      <c r="I36" s="194"/>
      <c r="J36" s="145"/>
      <c r="K36" s="145"/>
      <c r="L36" s="145"/>
      <c r="M36" s="145"/>
      <c r="N36" s="145"/>
    </row>
    <row r="37" spans="1:21" ht="15.75" customHeight="1" x14ac:dyDescent="0.3">
      <c r="B37" s="189"/>
      <c r="C37" s="145"/>
      <c r="D37" s="145"/>
      <c r="E37" s="145"/>
      <c r="F37" s="145"/>
      <c r="G37" s="145"/>
      <c r="H37" s="194"/>
      <c r="I37" s="194"/>
      <c r="J37" s="145"/>
      <c r="K37" s="145"/>
      <c r="L37" s="145"/>
      <c r="M37" s="145"/>
      <c r="N37" s="145"/>
      <c r="R37" s="295"/>
    </row>
    <row r="38" spans="1:21" ht="15.75" customHeight="1" x14ac:dyDescent="0.3">
      <c r="B38" s="189"/>
      <c r="C38" s="145"/>
      <c r="D38" s="145"/>
      <c r="E38" s="145"/>
      <c r="F38" s="145"/>
      <c r="G38" s="145"/>
      <c r="H38" s="194"/>
      <c r="I38" s="194"/>
      <c r="J38" s="145"/>
      <c r="K38" s="145"/>
      <c r="L38" s="145"/>
      <c r="M38" s="145"/>
      <c r="N38" s="145"/>
      <c r="R38" s="295"/>
    </row>
    <row r="39" spans="1:21" ht="15.75" customHeight="1" x14ac:dyDescent="0.3">
      <c r="B39" s="204"/>
      <c r="C39" s="205"/>
      <c r="D39" s="205"/>
      <c r="E39" s="205"/>
      <c r="F39" s="143"/>
      <c r="G39" s="207"/>
      <c r="H39" s="207"/>
      <c r="I39" s="207"/>
      <c r="J39" s="207"/>
      <c r="K39" s="207"/>
      <c r="L39" s="207"/>
      <c r="M39" s="161"/>
      <c r="N39" s="203"/>
      <c r="O39" s="209"/>
      <c r="P39" s="209"/>
      <c r="Q39" s="209"/>
    </row>
    <row r="40" spans="1:21" ht="15.75" customHeight="1" x14ac:dyDescent="0.3">
      <c r="B40" s="204"/>
      <c r="C40" s="205"/>
      <c r="D40" s="205"/>
      <c r="E40" s="205"/>
      <c r="F40" s="143"/>
      <c r="G40" s="207"/>
      <c r="H40" s="207"/>
      <c r="I40" s="207"/>
      <c r="J40" s="207"/>
      <c r="K40" s="207"/>
      <c r="L40" s="207"/>
      <c r="M40" s="161"/>
      <c r="N40" s="203"/>
      <c r="O40" s="209"/>
      <c r="P40" s="209"/>
      <c r="Q40" s="209"/>
    </row>
    <row r="41" spans="1:21" ht="15.75" customHeight="1" x14ac:dyDescent="0.3">
      <c r="B41" s="204"/>
      <c r="C41" s="205"/>
      <c r="D41" s="205"/>
      <c r="E41" s="205"/>
      <c r="F41" s="143"/>
      <c r="G41" s="207"/>
      <c r="H41" s="207"/>
      <c r="I41" s="207"/>
      <c r="J41" s="207"/>
      <c r="K41" s="207"/>
      <c r="L41" s="207"/>
      <c r="M41" s="161"/>
      <c r="N41" s="203"/>
      <c r="O41" s="209"/>
      <c r="P41" s="209"/>
      <c r="Q41" s="209"/>
    </row>
    <row r="42" spans="1:21" ht="15.75" customHeight="1" x14ac:dyDescent="0.3">
      <c r="B42" s="204"/>
      <c r="C42" s="205"/>
      <c r="D42" s="205"/>
      <c r="E42" s="205"/>
      <c r="F42" s="143"/>
      <c r="G42" s="207"/>
      <c r="H42" s="207"/>
      <c r="I42" s="207"/>
      <c r="J42" s="207"/>
      <c r="K42" s="207"/>
      <c r="L42" s="207"/>
      <c r="M42" s="161"/>
      <c r="N42" s="203"/>
      <c r="O42" s="209"/>
      <c r="P42" s="209"/>
      <c r="Q42" s="209"/>
    </row>
    <row r="43" spans="1:21" ht="15.75" customHeight="1" x14ac:dyDescent="0.3">
      <c r="B43" s="204"/>
      <c r="C43" s="205"/>
      <c r="D43" s="205"/>
      <c r="E43" s="205"/>
      <c r="F43" s="143"/>
      <c r="G43" s="207"/>
      <c r="H43" s="207"/>
      <c r="I43" s="207"/>
      <c r="J43" s="207"/>
      <c r="K43" s="207"/>
      <c r="L43" s="207"/>
      <c r="M43" s="161"/>
      <c r="N43" s="203"/>
      <c r="O43" s="209"/>
      <c r="P43" s="209"/>
      <c r="Q43" s="209"/>
    </row>
    <row r="44" spans="1:21" ht="15.75" customHeight="1" x14ac:dyDescent="0.3">
      <c r="B44" s="204"/>
      <c r="C44" s="205"/>
      <c r="D44" s="205"/>
      <c r="E44" s="205"/>
      <c r="F44" s="143"/>
      <c r="G44" s="207"/>
      <c r="H44" s="207"/>
      <c r="I44" s="207"/>
      <c r="J44" s="207"/>
      <c r="K44" s="207"/>
      <c r="L44" s="207"/>
      <c r="M44" s="161"/>
      <c r="N44" s="203"/>
      <c r="O44" s="209"/>
      <c r="P44" s="209"/>
      <c r="Q44" s="209"/>
    </row>
    <row r="45" spans="1:21" ht="15.75" customHeight="1" x14ac:dyDescent="0.3">
      <c r="B45" s="204"/>
      <c r="C45" s="205"/>
      <c r="D45" s="205"/>
      <c r="E45" s="205"/>
      <c r="F45" s="143"/>
      <c r="G45" s="207"/>
      <c r="H45" s="207"/>
      <c r="I45" s="207"/>
      <c r="J45" s="207"/>
      <c r="K45" s="207"/>
      <c r="L45" s="207"/>
      <c r="M45" s="161"/>
      <c r="N45" s="203"/>
      <c r="O45" s="209"/>
      <c r="P45" s="209"/>
      <c r="Q45" s="209"/>
      <c r="R45" s="143"/>
      <c r="S45" s="143"/>
      <c r="T45" s="143"/>
    </row>
    <row r="46" spans="1:21" ht="15.75" customHeight="1" x14ac:dyDescent="0.3">
      <c r="P46" s="163"/>
      <c r="Q46" s="143"/>
      <c r="R46" s="143"/>
      <c r="S46" s="143"/>
      <c r="T46" s="163"/>
    </row>
    <row r="47" spans="1:21" ht="15.75" customHeight="1" x14ac:dyDescent="0.3">
      <c r="P47" s="143"/>
      <c r="Q47" s="143"/>
      <c r="R47" s="143"/>
      <c r="S47" s="143"/>
      <c r="T47" s="143"/>
    </row>
    <row r="48" spans="1:21" ht="15.75" customHeight="1" x14ac:dyDescent="0.3">
      <c r="P48" s="143"/>
      <c r="Q48" s="143"/>
      <c r="R48" s="143"/>
      <c r="S48" s="143"/>
      <c r="T48" s="143"/>
    </row>
    <row r="49" spans="22:23" ht="15.75" customHeight="1" x14ac:dyDescent="0.3"/>
    <row r="50" spans="22:23" ht="15.75" customHeight="1" x14ac:dyDescent="0.3"/>
    <row r="51" spans="22:23" ht="15.75" customHeight="1" x14ac:dyDescent="0.3">
      <c r="W51" s="168"/>
    </row>
    <row r="52" spans="22:23" ht="15.75" customHeight="1" x14ac:dyDescent="0.3">
      <c r="V52" s="135" t="s">
        <v>202</v>
      </c>
      <c r="W52" s="168">
        <f>W15</f>
        <v>0</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row r="61" spans="22:23" ht="15.75" customHeight="1" x14ac:dyDescent="0.3"/>
    <row r="62" spans="22:23" ht="15.75" customHeight="1" x14ac:dyDescent="0.3"/>
  </sheetData>
  <mergeCells count="7">
    <mergeCell ref="U4:W4"/>
    <mergeCell ref="U5:W5"/>
    <mergeCell ref="B31:I31"/>
    <mergeCell ref="B24:G24"/>
    <mergeCell ref="B19:G19"/>
    <mergeCell ref="B21:G21"/>
    <mergeCell ref="B23:G23"/>
  </mergeCells>
  <conditionalFormatting sqref="P7 S7 W7 R8:S14 U8:X14 A8:P14">
    <cfRule type="expression" dxfId="156" priority="9">
      <formula>MOD(ROW(),2)=0</formula>
    </cfRule>
  </conditionalFormatting>
  <conditionalFormatting sqref="I8:I14">
    <cfRule type="expression" dxfId="155" priority="8">
      <formula>MOD(ROW(),2)=0</formula>
    </cfRule>
  </conditionalFormatting>
  <conditionalFormatting sqref="R7 U7:V7 N7:O7">
    <cfRule type="expression" dxfId="154" priority="4">
      <formula>MOD(ROW(),2)=0</formula>
    </cfRule>
  </conditionalFormatting>
  <conditionalFormatting sqref="Y7:AG7 AJ7:AT7 AW7:BG7 BJ7:BT7 BW7:CG7 CJ7:CT7 CW7:DG7 DJ7:DT7 DW7:EG7 EJ7:ET7 EW7:FG7 FJ7:FT7 FW7:GG7 GJ7:GT7 GW7:HG7 HJ7:HT7 HW7:IG7 IJ7:IT7 IW7:JG7 JJ7:JT7 JW7:KG7 KJ7:KT7 KW7:LG7 LJ7:LT7 LW7:MG7 MJ7:MT7 MW7:NG7 NJ7:NT7 NW7:OG7 OJ7:OT7 OW7:PG7 PJ7:PT7 PW7:QG7 QJ7:QT7 QW7:RG7 RJ7:RT7 RW7:SG7 SJ7:ST7 SW7:TG7 TJ7:TT7 TW7:UG7 UJ7:UT7 UW7:VG7 VJ7:VT7 VW7:WG7 WJ7:WT7 WW7:XG7 XJ7:XT7 XW7:YG7 YJ7:YT7 YW7:ZG7 ZJ7:ZT7 ZW7:AAG7 AAJ7:AAT7 AAW7:ABG7 ABJ7:ABT7 ABW7:ACG7 ACJ7:ACT7 ACW7:ADG7 ADJ7:ADT7 ADW7:AEG7 AEJ7:AET7 AEW7:AFG7 AFJ7:AFT7 AFW7:AGG7 AGJ7:AGT7 AGW7:AHG7 AHJ7:AHT7 AHW7:AIG7 AIJ7:AIT7 AIW7:AJG7 AJJ7:AJT7 AJW7:AKG7 AKJ7:AKT7 AKW7:ALG7 ALJ7:ALT7 ALW7:AMG7 AMJ7:AMT7 AMW7:ANG7 ANJ7:ANT7 ANW7:AOG7 AOJ7:AOT7 AOW7:APG7 APJ7:APT7 APW7:AQG7 AQJ7:AQT7 AQW7:ARG7 ARJ7:ART7 ARW7:ASG7 ASJ7:AST7 ASW7:ATG7 ATJ7:ATT7 ATW7:AUG7 AUJ7:AUT7 AUW7:AVG7 AVJ7:AVT7 AVW7:AWG7 AWJ7:AWT7 AWW7:AXG7 AXJ7:AXT7 AXW7:AYG7 AYJ7:AYT7 AYW7:AZG7 AZJ7:AZT7 AZW7:BAG7 BAJ7:BAT7 BAW7:BBG7 BBJ7:BBT7 BBW7:BCG7 BCJ7:BCT7 BCW7:BDG7 BDJ7:BDT7 BDW7:BEG7 BEJ7:BET7 BEW7:BFG7 BFJ7:BFT7 BFW7:BGG7 BGJ7:BGT7 BGW7:BHG7 BHJ7:BHT7 BHW7:BIG7 BIJ7:BIT7 BIW7:BJG7 BJJ7:BJT7 BJW7:BKG7 BKJ7:BKT7 BKW7:BLG7 BLJ7:BLT7 BLW7:BMG7 BMJ7:BMT7 BMW7:BNG7 BNJ7:BNT7 BNW7:BOG7 BOJ7:BOT7 BOW7:BPG7 BPJ7:BPT7 BPW7:BQG7 BQJ7:BQT7 BQW7:BRG7 BRJ7:BRT7 BRW7:BSG7 BSJ7:BST7 BSW7:BTG7 BTJ7:BTT7 BTW7:BUG7 BUJ7:BUT7 BUW7:BVG7 BVJ7:BVT7 BVW7:BWG7 BWJ7:BWT7 BWW7:BXG7 BXJ7:BXT7 BXW7:BYG7 BYJ7:BYT7 BYW7:BZG7 BZJ7:BZT7 BZW7:CAG7 CAJ7:CAT7 CAW7:CBG7 CBJ7:CBT7 CBW7:CCG7 CCJ7:CCT7 CCW7:CDG7 CDJ7:CDT7 CDW7:CEG7 CEJ7:CET7 CEW7:CFG7 CFJ7:CFT7 CFW7:CGG7 CGJ7:CGT7 CGW7:CHG7 CHJ7:CHT7 CHW7:CIG7 CIJ7:CIT7 CIW7:CJG7 CJJ7:CJT7 CJW7:CKG7 CKJ7:CKT7 CKW7:CLG7 CLJ7:CLT7 CLW7:CMG7 CMJ7:CMT7 CMW7:CNG7 CNJ7:CNT7 CNW7:COG7 COJ7:COT7 COW7:CPG7 CPJ7:CPT7 CPW7:CQG7 CQJ7:CQT7 CQW7:CRG7 CRJ7:CRT7 CRW7:CSG7 CSJ7:CST7 CSW7:CTG7 CTJ7:CTT7 CTW7:CUG7 CUJ7:CUT7 CUW7:CVG7 CVJ7:CVT7 CVW7:CWG7 CWJ7:CWT7 CWW7:CXG7 CXJ7:CXT7 CXW7:CYG7 CYJ7:CYT7 CYW7:CZG7 CZJ7:CZT7 CZW7:DAG7 DAJ7:DAT7 DAW7:DBG7 DBJ7:DBT7 DBW7:DCG7 DCJ7:DCT7 DCW7:DDG7 DDJ7:DDT7 DDW7:DEG7 DEJ7:DET7 DEW7:DFG7 DFJ7:DFT7 DFW7:DGG7 DGJ7:DGT7 DGW7:DHG7 DHJ7:DHT7 DHW7:DIG7 DIJ7:DIT7 DIW7:DJG7 DJJ7:DJT7 DJW7:DKG7 DKJ7:DKT7 DKW7:DLG7 DLJ7:DLT7 DLW7:DMG7 DMJ7:DMT7 DMW7:DNG7 DNJ7:DNT7 DNW7:DOG7 DOJ7:DOT7 DOW7:DPG7 DPJ7:DPT7 DPW7:DQG7 DQJ7:DQT7 DQW7:DRG7 DRJ7:DRT7 DRW7:DSG7 DSJ7:DST7 DSW7:DTG7 DTJ7:DTT7 DTW7:DUG7 DUJ7:DUT7 DUW7:DVG7 DVJ7:DVT7 DVW7:DWG7 DWJ7:DWT7 DWW7:DXG7 DXJ7:DXT7 DXW7:DYG7 DYJ7:DYT7 DYW7:DZG7 DZJ7:DZT7 DZW7:EAG7 EAJ7:EAT7 EAW7:EBG7 EBJ7:EBT7 EBW7:ECG7 ECJ7:ECT7 ECW7:EDG7 EDJ7:EDT7 EDW7:EEG7 EEJ7:EET7 EEW7:EFG7 EFJ7:EFT7 EFW7:EGG7 EGJ7:EGT7 EGW7:EHG7 EHJ7:EHT7 EHW7:EIG7 EIJ7:EIT7 EIW7:EJG7 EJJ7:EJT7 EJW7:EKG7 EKJ7:EKT7 EKW7:ELG7 ELJ7:ELT7 ELW7:EMG7 EMJ7:EMT7 EMW7:ENG7 ENJ7:ENT7 ENW7:EOG7 EOJ7:EOT7 EOW7:EPG7 EPJ7:EPT7 EPW7:EQG7 EQJ7:EQT7 EQW7:ERG7 ERJ7:ERT7 ERW7:ESG7 ESJ7:EST7 ESW7:ETG7 ETJ7:ETT7 ETW7:EUG7 EUJ7:EUT7 EUW7:EVG7 EVJ7:EVT7 EVW7:EWG7 EWJ7:EWT7 EWW7:EXG7 EXJ7:EXT7 EXW7:EYG7 EYJ7:EYT7 EYW7:EZG7 EZJ7:EZT7 EZW7:FAG7 FAJ7:FAT7 FAW7:FBG7 FBJ7:FBT7 FBW7:FCG7 FCJ7:FCT7 FCW7:FDG7 FDJ7:FDT7 FDW7:FEG7 FEJ7:FET7 FEW7:FFG7 FFJ7:FFT7 FFW7:FGG7 FGJ7:FGT7 FGW7:FHG7 FHJ7:FHT7 FHW7:FIG7 FIJ7:FIT7 FIW7:FJG7 FJJ7:FJT7 FJW7:FKG7 FKJ7:FKT7 FKW7:FLG7 FLJ7:FLT7 FLW7:FMG7 FMJ7:FMT7 FMW7:FNG7 FNJ7:FNT7 FNW7:FOG7 FOJ7:FOT7 FOW7:FPG7 FPJ7:FPT7 FPW7:FQG7 FQJ7:FQT7 FQW7:FRG7 FRJ7:FRT7 FRW7:FSG7 FSJ7:FST7 FSW7:FTG7 FTJ7:FTT7 FTW7:FUG7 FUJ7:FUT7 FUW7:FVG7 FVJ7:FVT7 FVW7:FWG7 FWJ7:FWT7 FWW7:FXG7 FXJ7:FXT7 FXW7:FYG7 FYJ7:FYT7 FYW7:FZG7 FZJ7:FZT7 FZW7:GAG7 GAJ7:GAT7 GAW7:GBG7 GBJ7:GBT7 GBW7:GCG7 GCJ7:GCT7 GCW7:GDG7 GDJ7:GDT7 GDW7:GEG7 GEJ7:GET7 GEW7:GFG7 GFJ7:GFT7 GFW7:GGG7 GGJ7:GGT7 GGW7:GHG7 GHJ7:GHT7 GHW7:GIG7 GIJ7:GIT7 GIW7:GJG7 GJJ7:GJT7 GJW7:GKG7 GKJ7:GKT7 GKW7:GLG7 GLJ7:GLT7 GLW7:GMG7 GMJ7:GMT7 GMW7:GNG7 GNJ7:GNT7 GNW7:GOG7 GOJ7:GOT7 GOW7:GPG7 GPJ7:GPT7 GPW7:GQG7 GQJ7:GQT7 GQW7:GRG7 GRJ7:GRT7 GRW7:GSG7 GSJ7:GST7 GSW7:GTG7 GTJ7:GTT7 GTW7:GUG7 GUJ7:GUT7 GUW7:GVG7 GVJ7:GVT7 GVW7:GWG7 GWJ7:GWT7 GWW7:GXG7 GXJ7:GXT7 GXW7:GYG7 GYJ7:GYT7 GYW7:GZG7 GZJ7:GZT7 GZW7:HAG7 HAJ7:HAT7 HAW7:HBG7 HBJ7:HBT7 HBW7:HCG7 HCJ7:HCT7 HCW7:HDG7 HDJ7:HDT7 HDW7:HEG7 HEJ7:HET7 HEW7:HFG7 HFJ7:HFT7 HFW7:HGG7 HGJ7:HGT7 HGW7:HHG7 HHJ7:HHT7 HHW7:HIG7 HIJ7:HIT7 HIW7:HJG7 HJJ7:HJT7 HJW7:HKG7 HKJ7:HKT7 HKW7:HLG7 HLJ7:HLT7 HLW7:HMG7 HMJ7:HMT7 HMW7:HNG7 HNJ7:HNT7 HNW7:HOG7 HOJ7:HOT7 HOW7:HPG7 HPJ7:HPT7 HPW7:HQG7 HQJ7:HQT7 HQW7:HRG7 HRJ7:HRT7 HRW7:HSG7 HSJ7:HST7 HSW7:HTG7 HTJ7:HTT7 HTW7:HUG7 HUJ7:HUT7 HUW7:HVG7 HVJ7:HVT7 HVW7:HWG7 HWJ7:HWT7 HWW7:HXG7 HXJ7:HXT7 HXW7:HYG7 HYJ7:HYT7 HYW7:HZG7 HZJ7:HZT7 HZW7:IAG7 IAJ7:IAT7 IAW7:IBG7 IBJ7:IBT7 IBW7:ICG7 ICJ7:ICT7 ICW7:IDG7 IDJ7:IDT7 IDW7:IEG7 IEJ7:IET7 IEW7:IFG7 IFJ7:IFT7 IFW7:IGG7 IGJ7:IGT7 IGW7:IHG7 IHJ7:IHT7 IHW7:IIG7 IIJ7:IIT7 IIW7:IJG7 IJJ7:IJT7 IJW7:IKG7 IKJ7:IKT7 IKW7:ILG7 ILJ7:ILT7 ILW7:IMG7 IMJ7:IMT7 IMW7:ING7 INJ7:INT7 INW7:IOG7 IOJ7:IOT7 IOW7:IPG7 IPJ7:IPT7 IPW7:IQG7 IQJ7:IQT7 IQW7:IRG7 IRJ7:IRT7 IRW7:ISG7 ISJ7:IST7 ISW7:ITG7 ITJ7:ITT7 ITW7:IUG7 IUJ7:IUT7 IUW7:IVG7 IVJ7:IVT7 IVW7:IWG7 IWJ7:IWT7 IWW7:IXG7 IXJ7:IXT7 IXW7:IYG7 IYJ7:IYT7 IYW7:IZG7 IZJ7:IZT7 IZW7:JAG7 JAJ7:JAT7 JAW7:JBG7 JBJ7:JBT7 JBW7:JCG7 JCJ7:JCT7 JCW7:JDG7 JDJ7:JDT7 JDW7:JEG7 JEJ7:JET7 JEW7:JFG7 JFJ7:JFT7 JFW7:JGG7 JGJ7:JGT7 JGW7:JHG7 JHJ7:JHT7 JHW7:JIG7 JIJ7:JIT7 JIW7:JJG7 JJJ7:JJT7 JJW7:JKG7 JKJ7:JKT7 JKW7:JLG7 JLJ7:JLT7 JLW7:JMG7 JMJ7:JMT7 JMW7:JNG7 JNJ7:JNT7 JNW7:JOG7 JOJ7:JOT7 JOW7:JPG7 JPJ7:JPT7 JPW7:JQG7 JQJ7:JQT7 JQW7:JRG7 JRJ7:JRT7 JRW7:JSG7 JSJ7:JST7 JSW7:JTG7 JTJ7:JTT7 JTW7:JUG7 JUJ7:JUT7 JUW7:JVG7 JVJ7:JVT7 JVW7:JWG7 JWJ7:JWT7 JWW7:JXG7 JXJ7:JXT7 JXW7:JYG7 JYJ7:JYT7 JYW7:JZG7 JZJ7:JZT7 JZW7:KAG7 KAJ7:KAT7 KAW7:KBG7 KBJ7:KBT7 KBW7:KCG7 KCJ7:KCT7 KCW7:KDG7 KDJ7:KDT7 KDW7:KEG7 KEJ7:KET7 KEW7:KFG7 KFJ7:KFT7 KFW7:KGG7 KGJ7:KGT7 KGW7:KHG7 KHJ7:KHT7 KHW7:KIG7 KIJ7:KIT7 KIW7:KJG7 KJJ7:KJT7 KJW7:KKG7 KKJ7:KKT7 KKW7:KLG7 KLJ7:KLT7 KLW7:KMG7 KMJ7:KMT7 KMW7:KNG7 KNJ7:KNT7 KNW7:KOG7 KOJ7:KOT7 KOW7:KPG7 KPJ7:KPT7 KPW7:KQG7 KQJ7:KQT7 KQW7:KRG7 KRJ7:KRT7 KRW7:KSG7 KSJ7:KST7 KSW7:KTG7 KTJ7:KTT7 KTW7:KUG7 KUJ7:KUT7 KUW7:KVG7 KVJ7:KVT7 KVW7:KWG7 KWJ7:KWT7 KWW7:KXG7 KXJ7:KXT7 KXW7:KYG7 KYJ7:KYT7 KYW7:KZG7 KZJ7:KZT7 KZW7:LAG7 LAJ7:LAT7 LAW7:LBG7 LBJ7:LBT7 LBW7:LCG7 LCJ7:LCT7 LCW7:LDG7 LDJ7:LDT7 LDW7:LEG7 LEJ7:LET7 LEW7:LFG7 LFJ7:LFT7 LFW7:LGG7 LGJ7:LGT7 LGW7:LHG7 LHJ7:LHT7 LHW7:LIG7 LIJ7:LIT7 LIW7:LJG7 LJJ7:LJT7 LJW7:LKG7 LKJ7:LKT7 LKW7:LLG7 LLJ7:LLT7 LLW7:LMG7 LMJ7:LMT7 LMW7:LNG7 LNJ7:LNT7 LNW7:LOG7 LOJ7:LOT7 LOW7:LPG7 LPJ7:LPT7 LPW7:LQG7 LQJ7:LQT7 LQW7:LRG7 LRJ7:LRT7 LRW7:LSG7 LSJ7:LST7 LSW7:LTG7 LTJ7:LTT7 LTW7:LUG7 LUJ7:LUT7 LUW7:LVG7 LVJ7:LVT7 LVW7:LWG7 LWJ7:LWT7 LWW7:LXG7 LXJ7:LXT7 LXW7:LYG7 LYJ7:LYT7 LYW7:LZG7 LZJ7:LZT7 LZW7:MAG7 MAJ7:MAT7 MAW7:MBG7 MBJ7:MBT7 MBW7:MCG7 MCJ7:MCT7 MCW7:MDG7 MDJ7:MDT7 MDW7:MEG7 MEJ7:MET7 MEW7:MFG7 MFJ7:MFT7 MFW7:MGG7 MGJ7:MGT7 MGW7:MHG7 MHJ7:MHT7 MHW7:MIG7 MIJ7:MIT7 MIW7:MJG7 MJJ7:MJT7 MJW7:MKG7 MKJ7:MKT7 MKW7:MLG7 MLJ7:MLT7 MLW7:MMG7 MMJ7:MMT7 MMW7:MNG7 MNJ7:MNT7 MNW7:MOG7 MOJ7:MOT7 MOW7:MPG7 MPJ7:MPT7 MPW7:MQG7 MQJ7:MQT7 MQW7:MRG7 MRJ7:MRT7 MRW7:MSG7 MSJ7:MST7 MSW7:MTG7 MTJ7:MTT7 MTW7:MUG7 MUJ7:MUT7 MUW7:MVG7 MVJ7:MVT7 MVW7:MWG7 MWJ7:MWT7 MWW7:MXG7 MXJ7:MXT7 MXW7:MYG7 MYJ7:MYT7 MYW7:MZG7 MZJ7:MZT7 MZW7:NAG7 NAJ7:NAT7 NAW7:NBG7 NBJ7:NBT7 NBW7:NCG7 NCJ7:NCT7 NCW7:NDG7 NDJ7:NDT7 NDW7:NEG7 NEJ7:NET7 NEW7:NFG7 NFJ7:NFT7 NFW7:NGG7 NGJ7:NGT7 NGW7:NHG7 NHJ7:NHT7 NHW7:NIG7 NIJ7:NIT7 NIW7:NJG7 NJJ7:NJT7 NJW7:NKG7 NKJ7:NKT7 NKW7:NLG7 NLJ7:NLT7 NLW7:NMG7 NMJ7:NMT7 NMW7:NNG7 NNJ7:NNT7 NNW7:NOG7 NOJ7:NOT7 NOW7:NPG7 NPJ7:NPT7 NPW7:NQG7 NQJ7:NQT7 NQW7:NRG7 NRJ7:NRT7 NRW7:NSG7 NSJ7:NST7 NSW7:NTG7 NTJ7:NTT7 NTW7:NUG7 NUJ7:NUT7 NUW7:NVG7 NVJ7:NVT7 NVW7:NWG7 NWJ7:NWT7 NWW7:NXG7 NXJ7:NXT7 NXW7:NYG7 NYJ7:NYT7 NYW7:NZG7 NZJ7:NZT7 NZW7:OAG7 OAJ7:OAT7 OAW7:OBG7 OBJ7:OBT7 OBW7:OCG7 OCJ7:OCT7 OCW7:ODG7 ODJ7:ODT7 ODW7:OEG7 OEJ7:OET7 OEW7:OFG7 OFJ7:OFT7 OFW7:OGG7 OGJ7:OGT7 OGW7:OHG7 OHJ7:OHT7 OHW7:OIG7 OIJ7:OIT7 OIW7:OJG7 OJJ7:OJT7 OJW7:OKG7 OKJ7:OKT7 OKW7:OLG7 OLJ7:OLT7 OLW7:OMG7 OMJ7:OMT7 OMW7:ONG7 ONJ7:ONT7 ONW7:OOG7 OOJ7:OOT7 OOW7:OPG7 OPJ7:OPT7 OPW7:OQG7 OQJ7:OQT7 OQW7:ORG7 ORJ7:ORT7 ORW7:OSG7 OSJ7:OST7 OSW7:OTG7 OTJ7:OTT7 OTW7:OUG7 OUJ7:OUT7 OUW7:OVG7 OVJ7:OVT7 OVW7:OWG7 OWJ7:OWT7 OWW7:OXG7 OXJ7:OXT7 OXW7:OYG7 OYJ7:OYT7 OYW7:OZG7 OZJ7:OZT7 OZW7:PAG7 PAJ7:PAT7 PAW7:PBG7 PBJ7:PBT7 PBW7:PCG7 PCJ7:PCT7 PCW7:PDG7 PDJ7:PDT7 PDW7:PEG7 PEJ7:PET7 PEW7:PFG7 PFJ7:PFT7 PFW7:PGG7 PGJ7:PGT7 PGW7:PHG7 PHJ7:PHT7 PHW7:PIG7 PIJ7:PIT7 PIW7:PJG7 PJJ7:PJT7 PJW7:PKG7 PKJ7:PKT7 PKW7:PLG7 PLJ7:PLT7 PLW7:PMG7 PMJ7:PMT7 PMW7:PNG7 PNJ7:PNT7 PNW7:POG7 POJ7:POT7 POW7:PPG7 PPJ7:PPT7 PPW7:PQG7 PQJ7:PQT7 PQW7:PRG7 PRJ7:PRT7 PRW7:PSG7 PSJ7:PST7 PSW7:PTG7 PTJ7:PTT7 PTW7:PUG7 PUJ7:PUT7 PUW7:PVG7 PVJ7:PVT7 PVW7:PWG7 PWJ7:PWT7 PWW7:PXG7 PXJ7:PXT7 PXW7:PYG7 PYJ7:PYT7 PYW7:PZG7 PZJ7:PZT7 PZW7:QAG7 QAJ7:QAT7 QAW7:QBG7 QBJ7:QBT7 QBW7:QCG7 QCJ7:QCT7 QCW7:QDG7 QDJ7:QDT7 QDW7:QEG7 QEJ7:QET7 QEW7:QFG7 QFJ7:QFT7 QFW7:QGG7 QGJ7:QGT7 QGW7:QHG7 QHJ7:QHT7 QHW7:QIG7 QIJ7:QIT7 QIW7:QJG7 QJJ7:QJT7 QJW7:QKG7 QKJ7:QKT7 QKW7:QLG7 QLJ7:QLT7 QLW7:QMG7 QMJ7:QMT7 QMW7:QNG7 QNJ7:QNT7 QNW7:QOG7 QOJ7:QOT7 QOW7:QPG7 QPJ7:QPT7 QPW7:QQG7 QQJ7:QQT7 QQW7:QRG7 QRJ7:QRT7 QRW7:QSG7 QSJ7:QST7 QSW7:QTG7 QTJ7:QTT7 QTW7:QUG7 QUJ7:QUT7 QUW7:QVG7 QVJ7:QVT7 QVW7:QWG7 QWJ7:QWT7 QWW7:QXG7 QXJ7:QXT7 QXW7:QYG7 QYJ7:QYT7 QYW7:QZG7 QZJ7:QZT7 QZW7:RAG7 RAJ7:RAT7 RAW7:RBG7 RBJ7:RBT7 RBW7:RCG7 RCJ7:RCT7 RCW7:RDG7 RDJ7:RDT7 RDW7:REG7 REJ7:RET7 REW7:RFG7 RFJ7:RFT7 RFW7:RGG7 RGJ7:RGT7 RGW7:RHG7 RHJ7:RHT7 RHW7:RIG7 RIJ7:RIT7 RIW7:RJG7 RJJ7:RJT7 RJW7:RKG7 RKJ7:RKT7 RKW7:RLG7 RLJ7:RLT7 RLW7:RMG7 RMJ7:RMT7 RMW7:RNG7 RNJ7:RNT7 RNW7:ROG7 ROJ7:ROT7 ROW7:RPG7 RPJ7:RPT7 RPW7:RQG7 RQJ7:RQT7 RQW7:RRG7 RRJ7:RRT7 RRW7:RSG7 RSJ7:RST7 RSW7:RTG7 RTJ7:RTT7 RTW7:RUG7 RUJ7:RUT7 RUW7:RVG7 RVJ7:RVT7 RVW7:RWG7 RWJ7:RWT7 RWW7:RXG7 RXJ7:RXT7 RXW7:RYG7 RYJ7:RYT7 RYW7:RZG7 RZJ7:RZT7 RZW7:SAG7 SAJ7:SAT7 SAW7:SBG7 SBJ7:SBT7 SBW7:SCG7 SCJ7:SCT7 SCW7:SDG7 SDJ7:SDT7 SDW7:SEG7 SEJ7:SET7 SEW7:SFG7 SFJ7:SFT7 SFW7:SGG7 SGJ7:SGT7 SGW7:SHG7 SHJ7:SHT7 SHW7:SIG7 SIJ7:SIT7 SIW7:SJG7 SJJ7:SJT7 SJW7:SKG7 SKJ7:SKT7 SKW7:SLG7 SLJ7:SLT7 SLW7:SMG7 SMJ7:SMT7 SMW7:SNG7 SNJ7:SNT7 SNW7:SOG7 SOJ7:SOT7 SOW7:SPG7 SPJ7:SPT7 SPW7:SQG7 SQJ7:SQT7 SQW7:SRG7 SRJ7:SRT7 SRW7:SSG7 SSJ7:SST7 SSW7:STG7 STJ7:STT7 STW7:SUG7 SUJ7:SUT7 SUW7:SVG7 SVJ7:SVT7 SVW7:SWG7 SWJ7:SWT7 SWW7:SXG7 SXJ7:SXT7 SXW7:SYG7 SYJ7:SYT7 SYW7:SZG7 SZJ7:SZT7 SZW7:TAG7 TAJ7:TAT7 TAW7:TBG7 TBJ7:TBT7 TBW7:TCG7 TCJ7:TCT7 TCW7:TDG7 TDJ7:TDT7 TDW7:TEG7 TEJ7:TET7 TEW7:TFG7 TFJ7:TFT7 TFW7:TGG7 TGJ7:TGT7 TGW7:THG7 THJ7:THT7 THW7:TIG7 TIJ7:TIT7 TIW7:TJG7 TJJ7:TJT7 TJW7:TKG7 TKJ7:TKT7 TKW7:TLG7 TLJ7:TLT7 TLW7:TMG7 TMJ7:TMT7 TMW7:TNG7 TNJ7:TNT7 TNW7:TOG7 TOJ7:TOT7 TOW7:TPG7 TPJ7:TPT7 TPW7:TQG7 TQJ7:TQT7 TQW7:TRG7 TRJ7:TRT7 TRW7:TSG7 TSJ7:TST7 TSW7:TTG7 TTJ7:TTT7 TTW7:TUG7 TUJ7:TUT7 TUW7:TVG7 TVJ7:TVT7 TVW7:TWG7 TWJ7:TWT7 TWW7:TXG7 TXJ7:TXT7 TXW7:TYG7 TYJ7:TYT7 TYW7:TZG7 TZJ7:TZT7 TZW7:UAG7 UAJ7:UAT7 UAW7:UBG7 UBJ7:UBT7 UBW7:UCG7 UCJ7:UCT7 UCW7:UDG7 UDJ7:UDT7 UDW7:UEG7 UEJ7:UET7 UEW7:UFG7 UFJ7:UFT7 UFW7:UGG7 UGJ7:UGT7 UGW7:UHG7 UHJ7:UHT7 UHW7:UIG7 UIJ7:UIT7 UIW7:UJG7 UJJ7:UJT7 UJW7:UKG7 UKJ7:UKT7 UKW7:ULG7 ULJ7:ULT7 ULW7:UMG7 UMJ7:UMT7 UMW7:UNG7 UNJ7:UNT7 UNW7:UOG7 UOJ7:UOT7 UOW7:UPG7 UPJ7:UPT7 UPW7:UQG7 UQJ7:UQT7 UQW7:URG7 URJ7:URT7 URW7:USG7 USJ7:UST7 USW7:UTG7 UTJ7:UTT7 UTW7:UUG7 UUJ7:UUT7 UUW7:UVG7 UVJ7:UVT7 UVW7:UWG7 UWJ7:UWT7 UWW7:UXG7 UXJ7:UXT7 UXW7:UYG7 UYJ7:UYT7 UYW7:UZG7 UZJ7:UZT7 UZW7:VAG7 VAJ7:VAT7 VAW7:VBG7 VBJ7:VBT7 VBW7:VCG7 VCJ7:VCT7 VCW7:VDG7 VDJ7:VDT7 VDW7:VEG7 VEJ7:VET7 VEW7:VFG7 VFJ7:VFT7 VFW7:VGG7 VGJ7:VGT7 VGW7:VHG7 VHJ7:VHT7 VHW7:VIG7 VIJ7:VIT7 VIW7:VJG7 VJJ7:VJT7 VJW7:VKG7 VKJ7:VKT7 VKW7:VLG7 VLJ7:VLT7 VLW7:VMG7 VMJ7:VMT7 VMW7:VNG7 VNJ7:VNT7 VNW7:VOG7 VOJ7:VOT7 VOW7:VPG7 VPJ7:VPT7 VPW7:VQG7 VQJ7:VQT7 VQW7:VRG7 VRJ7:VRT7 VRW7:VSG7 VSJ7:VST7 VSW7:VTG7 VTJ7:VTT7 VTW7:VUG7 VUJ7:VUT7 VUW7:VVG7 VVJ7:VVT7 VVW7:VWG7 VWJ7:VWT7 VWW7:VXG7 VXJ7:VXT7 VXW7:VYG7 VYJ7:VYT7 VYW7:VZG7 VZJ7:VZT7 VZW7:WAG7 WAJ7:WAT7 WAW7:WBG7 WBJ7:WBT7 WBW7:WCG7 WCJ7:WCT7 WCW7:WDG7 WDJ7:WDT7 WDW7:WEG7 WEJ7:WET7 WEW7:WFG7 WFJ7:WFT7 WFW7:WGG7 WGJ7:WGT7 WGW7:WHG7 WHJ7:WHT7 WHW7:WIG7 WIJ7:WIT7 WIW7:WJG7 WJJ7:WJT7 WJW7:WKG7 WKJ7:WKT7 WKW7:WLG7 WLJ7:WLT7 WLW7:WMG7 WMJ7:WMT7 WMW7:WNG7 WNJ7:WNT7 WNW7:WOG7 WOJ7:WOT7 WOW7:WPG7 WPJ7:WPT7 WPW7:WQG7 WQJ7:WQT7 WQW7:WRG7 WRJ7:WRT7 WRW7:WSG7 WSJ7:WST7 WSW7:WTG7 WTJ7:WTT7 WTW7:WUG7 WUJ7:WUT7 WUW7:WVG7 WVJ7:WVT7 WVW7:WWG7 WWJ7:WWT7 WWW7:WXG7 WXJ7:WXT7 WXW7:WYG7 WYJ7:WYT7 WYW7:WZG7 WZJ7:WZT7 WZW7:XAG7 XAJ7:XAT7 XAW7:XBG7 XBJ7:XBT7 XBW7:XCG7 XCJ7:XCT7 XCW7:XDG7 XDJ7:XDT7 XDW7:XEG7 XEJ7:XET7 XEW7:XFD7">
    <cfRule type="expression" dxfId="153" priority="6">
      <formula>MOD(ROW(),2)=0</formula>
    </cfRule>
  </conditionalFormatting>
  <conditionalFormatting sqref="AH7:AI7 AU7:AV7 BH7:BI7 BU7:BV7 CH7:CI7 CU7:CV7 DH7:DI7 DU7:DV7 EH7:EI7 EU7:EV7 FH7:FI7 FU7:FV7 GH7:GI7 GU7:GV7 HH7:HI7 HU7:HV7 IH7:II7 IU7:IV7 JH7:JI7 JU7:JV7 KH7:KI7 KU7:KV7 LH7:LI7 LU7:LV7 MH7:MI7 MU7:MV7 NH7:NI7 NU7:NV7 OH7:OI7 OU7:OV7 PH7:PI7 PU7:PV7 QH7:QI7 QU7:QV7 RH7:RI7 RU7:RV7 SH7:SI7 SU7:SV7 TH7:TI7 TU7:TV7 UH7:UI7 UU7:UV7 VH7:VI7 VU7:VV7 WH7:WI7 WU7:WV7 XH7:XI7 XU7:XV7 YH7:YI7 YU7:YV7 ZH7:ZI7 ZU7:ZV7 AAH7:AAI7 AAU7:AAV7 ABH7:ABI7 ABU7:ABV7 ACH7:ACI7 ACU7:ACV7 ADH7:ADI7 ADU7:ADV7 AEH7:AEI7 AEU7:AEV7 AFH7:AFI7 AFU7:AFV7 AGH7:AGI7 AGU7:AGV7 AHH7:AHI7 AHU7:AHV7 AIH7:AII7 AIU7:AIV7 AJH7:AJI7 AJU7:AJV7 AKH7:AKI7 AKU7:AKV7 ALH7:ALI7 ALU7:ALV7 AMH7:AMI7 AMU7:AMV7 ANH7:ANI7 ANU7:ANV7 AOH7:AOI7 AOU7:AOV7 APH7:API7 APU7:APV7 AQH7:AQI7 AQU7:AQV7 ARH7:ARI7 ARU7:ARV7 ASH7:ASI7 ASU7:ASV7 ATH7:ATI7 ATU7:ATV7 AUH7:AUI7 AUU7:AUV7 AVH7:AVI7 AVU7:AVV7 AWH7:AWI7 AWU7:AWV7 AXH7:AXI7 AXU7:AXV7 AYH7:AYI7 AYU7:AYV7 AZH7:AZI7 AZU7:AZV7 BAH7:BAI7 BAU7:BAV7 BBH7:BBI7 BBU7:BBV7 BCH7:BCI7 BCU7:BCV7 BDH7:BDI7 BDU7:BDV7 BEH7:BEI7 BEU7:BEV7 BFH7:BFI7 BFU7:BFV7 BGH7:BGI7 BGU7:BGV7 BHH7:BHI7 BHU7:BHV7 BIH7:BII7 BIU7:BIV7 BJH7:BJI7 BJU7:BJV7 BKH7:BKI7 BKU7:BKV7 BLH7:BLI7 BLU7:BLV7 BMH7:BMI7 BMU7:BMV7 BNH7:BNI7 BNU7:BNV7 BOH7:BOI7 BOU7:BOV7 BPH7:BPI7 BPU7:BPV7 BQH7:BQI7 BQU7:BQV7 BRH7:BRI7 BRU7:BRV7 BSH7:BSI7 BSU7:BSV7 BTH7:BTI7 BTU7:BTV7 BUH7:BUI7 BUU7:BUV7 BVH7:BVI7 BVU7:BVV7 BWH7:BWI7 BWU7:BWV7 BXH7:BXI7 BXU7:BXV7 BYH7:BYI7 BYU7:BYV7 BZH7:BZI7 BZU7:BZV7 CAH7:CAI7 CAU7:CAV7 CBH7:CBI7 CBU7:CBV7 CCH7:CCI7 CCU7:CCV7 CDH7:CDI7 CDU7:CDV7 CEH7:CEI7 CEU7:CEV7 CFH7:CFI7 CFU7:CFV7 CGH7:CGI7 CGU7:CGV7 CHH7:CHI7 CHU7:CHV7 CIH7:CII7 CIU7:CIV7 CJH7:CJI7 CJU7:CJV7 CKH7:CKI7 CKU7:CKV7 CLH7:CLI7 CLU7:CLV7 CMH7:CMI7 CMU7:CMV7 CNH7:CNI7 CNU7:CNV7 COH7:COI7 COU7:COV7 CPH7:CPI7 CPU7:CPV7 CQH7:CQI7 CQU7:CQV7 CRH7:CRI7 CRU7:CRV7 CSH7:CSI7 CSU7:CSV7 CTH7:CTI7 CTU7:CTV7 CUH7:CUI7 CUU7:CUV7 CVH7:CVI7 CVU7:CVV7 CWH7:CWI7 CWU7:CWV7 CXH7:CXI7 CXU7:CXV7 CYH7:CYI7 CYU7:CYV7 CZH7:CZI7 CZU7:CZV7 DAH7:DAI7 DAU7:DAV7 DBH7:DBI7 DBU7:DBV7 DCH7:DCI7 DCU7:DCV7 DDH7:DDI7 DDU7:DDV7 DEH7:DEI7 DEU7:DEV7 DFH7:DFI7 DFU7:DFV7 DGH7:DGI7 DGU7:DGV7 DHH7:DHI7 DHU7:DHV7 DIH7:DII7 DIU7:DIV7 DJH7:DJI7 DJU7:DJV7 DKH7:DKI7 DKU7:DKV7 DLH7:DLI7 DLU7:DLV7 DMH7:DMI7 DMU7:DMV7 DNH7:DNI7 DNU7:DNV7 DOH7:DOI7 DOU7:DOV7 DPH7:DPI7 DPU7:DPV7 DQH7:DQI7 DQU7:DQV7 DRH7:DRI7 DRU7:DRV7 DSH7:DSI7 DSU7:DSV7 DTH7:DTI7 DTU7:DTV7 DUH7:DUI7 DUU7:DUV7 DVH7:DVI7 DVU7:DVV7 DWH7:DWI7 DWU7:DWV7 DXH7:DXI7 DXU7:DXV7 DYH7:DYI7 DYU7:DYV7 DZH7:DZI7 DZU7:DZV7 EAH7:EAI7 EAU7:EAV7 EBH7:EBI7 EBU7:EBV7 ECH7:ECI7 ECU7:ECV7 EDH7:EDI7 EDU7:EDV7 EEH7:EEI7 EEU7:EEV7 EFH7:EFI7 EFU7:EFV7 EGH7:EGI7 EGU7:EGV7 EHH7:EHI7 EHU7:EHV7 EIH7:EII7 EIU7:EIV7 EJH7:EJI7 EJU7:EJV7 EKH7:EKI7 EKU7:EKV7 ELH7:ELI7 ELU7:ELV7 EMH7:EMI7 EMU7:EMV7 ENH7:ENI7 ENU7:ENV7 EOH7:EOI7 EOU7:EOV7 EPH7:EPI7 EPU7:EPV7 EQH7:EQI7 EQU7:EQV7 ERH7:ERI7 ERU7:ERV7 ESH7:ESI7 ESU7:ESV7 ETH7:ETI7 ETU7:ETV7 EUH7:EUI7 EUU7:EUV7 EVH7:EVI7 EVU7:EVV7 EWH7:EWI7 EWU7:EWV7 EXH7:EXI7 EXU7:EXV7 EYH7:EYI7 EYU7:EYV7 EZH7:EZI7 EZU7:EZV7 FAH7:FAI7 FAU7:FAV7 FBH7:FBI7 FBU7:FBV7 FCH7:FCI7 FCU7:FCV7 FDH7:FDI7 FDU7:FDV7 FEH7:FEI7 FEU7:FEV7 FFH7:FFI7 FFU7:FFV7 FGH7:FGI7 FGU7:FGV7 FHH7:FHI7 FHU7:FHV7 FIH7:FII7 FIU7:FIV7 FJH7:FJI7 FJU7:FJV7 FKH7:FKI7 FKU7:FKV7 FLH7:FLI7 FLU7:FLV7 FMH7:FMI7 FMU7:FMV7 FNH7:FNI7 FNU7:FNV7 FOH7:FOI7 FOU7:FOV7 FPH7:FPI7 FPU7:FPV7 FQH7:FQI7 FQU7:FQV7 FRH7:FRI7 FRU7:FRV7 FSH7:FSI7 FSU7:FSV7 FTH7:FTI7 FTU7:FTV7 FUH7:FUI7 FUU7:FUV7 FVH7:FVI7 FVU7:FVV7 FWH7:FWI7 FWU7:FWV7 FXH7:FXI7 FXU7:FXV7 FYH7:FYI7 FYU7:FYV7 FZH7:FZI7 FZU7:FZV7 GAH7:GAI7 GAU7:GAV7 GBH7:GBI7 GBU7:GBV7 GCH7:GCI7 GCU7:GCV7 GDH7:GDI7 GDU7:GDV7 GEH7:GEI7 GEU7:GEV7 GFH7:GFI7 GFU7:GFV7 GGH7:GGI7 GGU7:GGV7 GHH7:GHI7 GHU7:GHV7 GIH7:GII7 GIU7:GIV7 GJH7:GJI7 GJU7:GJV7 GKH7:GKI7 GKU7:GKV7 GLH7:GLI7 GLU7:GLV7 GMH7:GMI7 GMU7:GMV7 GNH7:GNI7 GNU7:GNV7 GOH7:GOI7 GOU7:GOV7 GPH7:GPI7 GPU7:GPV7 GQH7:GQI7 GQU7:GQV7 GRH7:GRI7 GRU7:GRV7 GSH7:GSI7 GSU7:GSV7 GTH7:GTI7 GTU7:GTV7 GUH7:GUI7 GUU7:GUV7 GVH7:GVI7 GVU7:GVV7 GWH7:GWI7 GWU7:GWV7 GXH7:GXI7 GXU7:GXV7 GYH7:GYI7 GYU7:GYV7 GZH7:GZI7 GZU7:GZV7 HAH7:HAI7 HAU7:HAV7 HBH7:HBI7 HBU7:HBV7 HCH7:HCI7 HCU7:HCV7 HDH7:HDI7 HDU7:HDV7 HEH7:HEI7 HEU7:HEV7 HFH7:HFI7 HFU7:HFV7 HGH7:HGI7 HGU7:HGV7 HHH7:HHI7 HHU7:HHV7 HIH7:HII7 HIU7:HIV7 HJH7:HJI7 HJU7:HJV7 HKH7:HKI7 HKU7:HKV7 HLH7:HLI7 HLU7:HLV7 HMH7:HMI7 HMU7:HMV7 HNH7:HNI7 HNU7:HNV7 HOH7:HOI7 HOU7:HOV7 HPH7:HPI7 HPU7:HPV7 HQH7:HQI7 HQU7:HQV7 HRH7:HRI7 HRU7:HRV7 HSH7:HSI7 HSU7:HSV7 HTH7:HTI7 HTU7:HTV7 HUH7:HUI7 HUU7:HUV7 HVH7:HVI7 HVU7:HVV7 HWH7:HWI7 HWU7:HWV7 HXH7:HXI7 HXU7:HXV7 HYH7:HYI7 HYU7:HYV7 HZH7:HZI7 HZU7:HZV7 IAH7:IAI7 IAU7:IAV7 IBH7:IBI7 IBU7:IBV7 ICH7:ICI7 ICU7:ICV7 IDH7:IDI7 IDU7:IDV7 IEH7:IEI7 IEU7:IEV7 IFH7:IFI7 IFU7:IFV7 IGH7:IGI7 IGU7:IGV7 IHH7:IHI7 IHU7:IHV7 IIH7:III7 IIU7:IIV7 IJH7:IJI7 IJU7:IJV7 IKH7:IKI7 IKU7:IKV7 ILH7:ILI7 ILU7:ILV7 IMH7:IMI7 IMU7:IMV7 INH7:INI7 INU7:INV7 IOH7:IOI7 IOU7:IOV7 IPH7:IPI7 IPU7:IPV7 IQH7:IQI7 IQU7:IQV7 IRH7:IRI7 IRU7:IRV7 ISH7:ISI7 ISU7:ISV7 ITH7:ITI7 ITU7:ITV7 IUH7:IUI7 IUU7:IUV7 IVH7:IVI7 IVU7:IVV7 IWH7:IWI7 IWU7:IWV7 IXH7:IXI7 IXU7:IXV7 IYH7:IYI7 IYU7:IYV7 IZH7:IZI7 IZU7:IZV7 JAH7:JAI7 JAU7:JAV7 JBH7:JBI7 JBU7:JBV7 JCH7:JCI7 JCU7:JCV7 JDH7:JDI7 JDU7:JDV7 JEH7:JEI7 JEU7:JEV7 JFH7:JFI7 JFU7:JFV7 JGH7:JGI7 JGU7:JGV7 JHH7:JHI7 JHU7:JHV7 JIH7:JII7 JIU7:JIV7 JJH7:JJI7 JJU7:JJV7 JKH7:JKI7 JKU7:JKV7 JLH7:JLI7 JLU7:JLV7 JMH7:JMI7 JMU7:JMV7 JNH7:JNI7 JNU7:JNV7 JOH7:JOI7 JOU7:JOV7 JPH7:JPI7 JPU7:JPV7 JQH7:JQI7 JQU7:JQV7 JRH7:JRI7 JRU7:JRV7 JSH7:JSI7 JSU7:JSV7 JTH7:JTI7 JTU7:JTV7 JUH7:JUI7 JUU7:JUV7 JVH7:JVI7 JVU7:JVV7 JWH7:JWI7 JWU7:JWV7 JXH7:JXI7 JXU7:JXV7 JYH7:JYI7 JYU7:JYV7 JZH7:JZI7 JZU7:JZV7 KAH7:KAI7 KAU7:KAV7 KBH7:KBI7 KBU7:KBV7 KCH7:KCI7 KCU7:KCV7 KDH7:KDI7 KDU7:KDV7 KEH7:KEI7 KEU7:KEV7 KFH7:KFI7 KFU7:KFV7 KGH7:KGI7 KGU7:KGV7 KHH7:KHI7 KHU7:KHV7 KIH7:KII7 KIU7:KIV7 KJH7:KJI7 KJU7:KJV7 KKH7:KKI7 KKU7:KKV7 KLH7:KLI7 KLU7:KLV7 KMH7:KMI7 KMU7:KMV7 KNH7:KNI7 KNU7:KNV7 KOH7:KOI7 KOU7:KOV7 KPH7:KPI7 KPU7:KPV7 KQH7:KQI7 KQU7:KQV7 KRH7:KRI7 KRU7:KRV7 KSH7:KSI7 KSU7:KSV7 KTH7:KTI7 KTU7:KTV7 KUH7:KUI7 KUU7:KUV7 KVH7:KVI7 KVU7:KVV7 KWH7:KWI7 KWU7:KWV7 KXH7:KXI7 KXU7:KXV7 KYH7:KYI7 KYU7:KYV7 KZH7:KZI7 KZU7:KZV7 LAH7:LAI7 LAU7:LAV7 LBH7:LBI7 LBU7:LBV7 LCH7:LCI7 LCU7:LCV7 LDH7:LDI7 LDU7:LDV7 LEH7:LEI7 LEU7:LEV7 LFH7:LFI7 LFU7:LFV7 LGH7:LGI7 LGU7:LGV7 LHH7:LHI7 LHU7:LHV7 LIH7:LII7 LIU7:LIV7 LJH7:LJI7 LJU7:LJV7 LKH7:LKI7 LKU7:LKV7 LLH7:LLI7 LLU7:LLV7 LMH7:LMI7 LMU7:LMV7 LNH7:LNI7 LNU7:LNV7 LOH7:LOI7 LOU7:LOV7 LPH7:LPI7 LPU7:LPV7 LQH7:LQI7 LQU7:LQV7 LRH7:LRI7 LRU7:LRV7 LSH7:LSI7 LSU7:LSV7 LTH7:LTI7 LTU7:LTV7 LUH7:LUI7 LUU7:LUV7 LVH7:LVI7 LVU7:LVV7 LWH7:LWI7 LWU7:LWV7 LXH7:LXI7 LXU7:LXV7 LYH7:LYI7 LYU7:LYV7 LZH7:LZI7 LZU7:LZV7 MAH7:MAI7 MAU7:MAV7 MBH7:MBI7 MBU7:MBV7 MCH7:MCI7 MCU7:MCV7 MDH7:MDI7 MDU7:MDV7 MEH7:MEI7 MEU7:MEV7 MFH7:MFI7 MFU7:MFV7 MGH7:MGI7 MGU7:MGV7 MHH7:MHI7 MHU7:MHV7 MIH7:MII7 MIU7:MIV7 MJH7:MJI7 MJU7:MJV7 MKH7:MKI7 MKU7:MKV7 MLH7:MLI7 MLU7:MLV7 MMH7:MMI7 MMU7:MMV7 MNH7:MNI7 MNU7:MNV7 MOH7:MOI7 MOU7:MOV7 MPH7:MPI7 MPU7:MPV7 MQH7:MQI7 MQU7:MQV7 MRH7:MRI7 MRU7:MRV7 MSH7:MSI7 MSU7:MSV7 MTH7:MTI7 MTU7:MTV7 MUH7:MUI7 MUU7:MUV7 MVH7:MVI7 MVU7:MVV7 MWH7:MWI7 MWU7:MWV7 MXH7:MXI7 MXU7:MXV7 MYH7:MYI7 MYU7:MYV7 MZH7:MZI7 MZU7:MZV7 NAH7:NAI7 NAU7:NAV7 NBH7:NBI7 NBU7:NBV7 NCH7:NCI7 NCU7:NCV7 NDH7:NDI7 NDU7:NDV7 NEH7:NEI7 NEU7:NEV7 NFH7:NFI7 NFU7:NFV7 NGH7:NGI7 NGU7:NGV7 NHH7:NHI7 NHU7:NHV7 NIH7:NII7 NIU7:NIV7 NJH7:NJI7 NJU7:NJV7 NKH7:NKI7 NKU7:NKV7 NLH7:NLI7 NLU7:NLV7 NMH7:NMI7 NMU7:NMV7 NNH7:NNI7 NNU7:NNV7 NOH7:NOI7 NOU7:NOV7 NPH7:NPI7 NPU7:NPV7 NQH7:NQI7 NQU7:NQV7 NRH7:NRI7 NRU7:NRV7 NSH7:NSI7 NSU7:NSV7 NTH7:NTI7 NTU7:NTV7 NUH7:NUI7 NUU7:NUV7 NVH7:NVI7 NVU7:NVV7 NWH7:NWI7 NWU7:NWV7 NXH7:NXI7 NXU7:NXV7 NYH7:NYI7 NYU7:NYV7 NZH7:NZI7 NZU7:NZV7 OAH7:OAI7 OAU7:OAV7 OBH7:OBI7 OBU7:OBV7 OCH7:OCI7 OCU7:OCV7 ODH7:ODI7 ODU7:ODV7 OEH7:OEI7 OEU7:OEV7 OFH7:OFI7 OFU7:OFV7 OGH7:OGI7 OGU7:OGV7 OHH7:OHI7 OHU7:OHV7 OIH7:OII7 OIU7:OIV7 OJH7:OJI7 OJU7:OJV7 OKH7:OKI7 OKU7:OKV7 OLH7:OLI7 OLU7:OLV7 OMH7:OMI7 OMU7:OMV7 ONH7:ONI7 ONU7:ONV7 OOH7:OOI7 OOU7:OOV7 OPH7:OPI7 OPU7:OPV7 OQH7:OQI7 OQU7:OQV7 ORH7:ORI7 ORU7:ORV7 OSH7:OSI7 OSU7:OSV7 OTH7:OTI7 OTU7:OTV7 OUH7:OUI7 OUU7:OUV7 OVH7:OVI7 OVU7:OVV7 OWH7:OWI7 OWU7:OWV7 OXH7:OXI7 OXU7:OXV7 OYH7:OYI7 OYU7:OYV7 OZH7:OZI7 OZU7:OZV7 PAH7:PAI7 PAU7:PAV7 PBH7:PBI7 PBU7:PBV7 PCH7:PCI7 PCU7:PCV7 PDH7:PDI7 PDU7:PDV7 PEH7:PEI7 PEU7:PEV7 PFH7:PFI7 PFU7:PFV7 PGH7:PGI7 PGU7:PGV7 PHH7:PHI7 PHU7:PHV7 PIH7:PII7 PIU7:PIV7 PJH7:PJI7 PJU7:PJV7 PKH7:PKI7 PKU7:PKV7 PLH7:PLI7 PLU7:PLV7 PMH7:PMI7 PMU7:PMV7 PNH7:PNI7 PNU7:PNV7 POH7:POI7 POU7:POV7 PPH7:PPI7 PPU7:PPV7 PQH7:PQI7 PQU7:PQV7 PRH7:PRI7 PRU7:PRV7 PSH7:PSI7 PSU7:PSV7 PTH7:PTI7 PTU7:PTV7 PUH7:PUI7 PUU7:PUV7 PVH7:PVI7 PVU7:PVV7 PWH7:PWI7 PWU7:PWV7 PXH7:PXI7 PXU7:PXV7 PYH7:PYI7 PYU7:PYV7 PZH7:PZI7 PZU7:PZV7 QAH7:QAI7 QAU7:QAV7 QBH7:QBI7 QBU7:QBV7 QCH7:QCI7 QCU7:QCV7 QDH7:QDI7 QDU7:QDV7 QEH7:QEI7 QEU7:QEV7 QFH7:QFI7 QFU7:QFV7 QGH7:QGI7 QGU7:QGV7 QHH7:QHI7 QHU7:QHV7 QIH7:QII7 QIU7:QIV7 QJH7:QJI7 QJU7:QJV7 QKH7:QKI7 QKU7:QKV7 QLH7:QLI7 QLU7:QLV7 QMH7:QMI7 QMU7:QMV7 QNH7:QNI7 QNU7:QNV7 QOH7:QOI7 QOU7:QOV7 QPH7:QPI7 QPU7:QPV7 QQH7:QQI7 QQU7:QQV7 QRH7:QRI7 QRU7:QRV7 QSH7:QSI7 QSU7:QSV7 QTH7:QTI7 QTU7:QTV7 QUH7:QUI7 QUU7:QUV7 QVH7:QVI7 QVU7:QVV7 QWH7:QWI7 QWU7:QWV7 QXH7:QXI7 QXU7:QXV7 QYH7:QYI7 QYU7:QYV7 QZH7:QZI7 QZU7:QZV7 RAH7:RAI7 RAU7:RAV7 RBH7:RBI7 RBU7:RBV7 RCH7:RCI7 RCU7:RCV7 RDH7:RDI7 RDU7:RDV7 REH7:REI7 REU7:REV7 RFH7:RFI7 RFU7:RFV7 RGH7:RGI7 RGU7:RGV7 RHH7:RHI7 RHU7:RHV7 RIH7:RII7 RIU7:RIV7 RJH7:RJI7 RJU7:RJV7 RKH7:RKI7 RKU7:RKV7 RLH7:RLI7 RLU7:RLV7 RMH7:RMI7 RMU7:RMV7 RNH7:RNI7 RNU7:RNV7 ROH7:ROI7 ROU7:ROV7 RPH7:RPI7 RPU7:RPV7 RQH7:RQI7 RQU7:RQV7 RRH7:RRI7 RRU7:RRV7 RSH7:RSI7 RSU7:RSV7 RTH7:RTI7 RTU7:RTV7 RUH7:RUI7 RUU7:RUV7 RVH7:RVI7 RVU7:RVV7 RWH7:RWI7 RWU7:RWV7 RXH7:RXI7 RXU7:RXV7 RYH7:RYI7 RYU7:RYV7 RZH7:RZI7 RZU7:RZV7 SAH7:SAI7 SAU7:SAV7 SBH7:SBI7 SBU7:SBV7 SCH7:SCI7 SCU7:SCV7 SDH7:SDI7 SDU7:SDV7 SEH7:SEI7 SEU7:SEV7 SFH7:SFI7 SFU7:SFV7 SGH7:SGI7 SGU7:SGV7 SHH7:SHI7 SHU7:SHV7 SIH7:SII7 SIU7:SIV7 SJH7:SJI7 SJU7:SJV7 SKH7:SKI7 SKU7:SKV7 SLH7:SLI7 SLU7:SLV7 SMH7:SMI7 SMU7:SMV7 SNH7:SNI7 SNU7:SNV7 SOH7:SOI7 SOU7:SOV7 SPH7:SPI7 SPU7:SPV7 SQH7:SQI7 SQU7:SQV7 SRH7:SRI7 SRU7:SRV7 SSH7:SSI7 SSU7:SSV7 STH7:STI7 STU7:STV7 SUH7:SUI7 SUU7:SUV7 SVH7:SVI7 SVU7:SVV7 SWH7:SWI7 SWU7:SWV7 SXH7:SXI7 SXU7:SXV7 SYH7:SYI7 SYU7:SYV7 SZH7:SZI7 SZU7:SZV7 TAH7:TAI7 TAU7:TAV7 TBH7:TBI7 TBU7:TBV7 TCH7:TCI7 TCU7:TCV7 TDH7:TDI7 TDU7:TDV7 TEH7:TEI7 TEU7:TEV7 TFH7:TFI7 TFU7:TFV7 TGH7:TGI7 TGU7:TGV7 THH7:THI7 THU7:THV7 TIH7:TII7 TIU7:TIV7 TJH7:TJI7 TJU7:TJV7 TKH7:TKI7 TKU7:TKV7 TLH7:TLI7 TLU7:TLV7 TMH7:TMI7 TMU7:TMV7 TNH7:TNI7 TNU7:TNV7 TOH7:TOI7 TOU7:TOV7 TPH7:TPI7 TPU7:TPV7 TQH7:TQI7 TQU7:TQV7 TRH7:TRI7 TRU7:TRV7 TSH7:TSI7 TSU7:TSV7 TTH7:TTI7 TTU7:TTV7 TUH7:TUI7 TUU7:TUV7 TVH7:TVI7 TVU7:TVV7 TWH7:TWI7 TWU7:TWV7 TXH7:TXI7 TXU7:TXV7 TYH7:TYI7 TYU7:TYV7 TZH7:TZI7 TZU7:TZV7 UAH7:UAI7 UAU7:UAV7 UBH7:UBI7 UBU7:UBV7 UCH7:UCI7 UCU7:UCV7 UDH7:UDI7 UDU7:UDV7 UEH7:UEI7 UEU7:UEV7 UFH7:UFI7 UFU7:UFV7 UGH7:UGI7 UGU7:UGV7 UHH7:UHI7 UHU7:UHV7 UIH7:UII7 UIU7:UIV7 UJH7:UJI7 UJU7:UJV7 UKH7:UKI7 UKU7:UKV7 ULH7:ULI7 ULU7:ULV7 UMH7:UMI7 UMU7:UMV7 UNH7:UNI7 UNU7:UNV7 UOH7:UOI7 UOU7:UOV7 UPH7:UPI7 UPU7:UPV7 UQH7:UQI7 UQU7:UQV7 URH7:URI7 URU7:URV7 USH7:USI7 USU7:USV7 UTH7:UTI7 UTU7:UTV7 UUH7:UUI7 UUU7:UUV7 UVH7:UVI7 UVU7:UVV7 UWH7:UWI7 UWU7:UWV7 UXH7:UXI7 UXU7:UXV7 UYH7:UYI7 UYU7:UYV7 UZH7:UZI7 UZU7:UZV7 VAH7:VAI7 VAU7:VAV7 VBH7:VBI7 VBU7:VBV7 VCH7:VCI7 VCU7:VCV7 VDH7:VDI7 VDU7:VDV7 VEH7:VEI7 VEU7:VEV7 VFH7:VFI7 VFU7:VFV7 VGH7:VGI7 VGU7:VGV7 VHH7:VHI7 VHU7:VHV7 VIH7:VII7 VIU7:VIV7 VJH7:VJI7 VJU7:VJV7 VKH7:VKI7 VKU7:VKV7 VLH7:VLI7 VLU7:VLV7 VMH7:VMI7 VMU7:VMV7 VNH7:VNI7 VNU7:VNV7 VOH7:VOI7 VOU7:VOV7 VPH7:VPI7 VPU7:VPV7 VQH7:VQI7 VQU7:VQV7 VRH7:VRI7 VRU7:VRV7 VSH7:VSI7 VSU7:VSV7 VTH7:VTI7 VTU7:VTV7 VUH7:VUI7 VUU7:VUV7 VVH7:VVI7 VVU7:VVV7 VWH7:VWI7 VWU7:VWV7 VXH7:VXI7 VXU7:VXV7 VYH7:VYI7 VYU7:VYV7 VZH7:VZI7 VZU7:VZV7 WAH7:WAI7 WAU7:WAV7 WBH7:WBI7 WBU7:WBV7 WCH7:WCI7 WCU7:WCV7 WDH7:WDI7 WDU7:WDV7 WEH7:WEI7 WEU7:WEV7 WFH7:WFI7 WFU7:WFV7 WGH7:WGI7 WGU7:WGV7 WHH7:WHI7 WHU7:WHV7 WIH7:WII7 WIU7:WIV7 WJH7:WJI7 WJU7:WJV7 WKH7:WKI7 WKU7:WKV7 WLH7:WLI7 WLU7:WLV7 WMH7:WMI7 WMU7:WMV7 WNH7:WNI7 WNU7:WNV7 WOH7:WOI7 WOU7:WOV7 WPH7:WPI7 WPU7:WPV7 WQH7:WQI7 WQU7:WQV7 WRH7:WRI7 WRU7:WRV7 WSH7:WSI7 WSU7:WSV7 WTH7:WTI7 WTU7:WTV7 WUH7:WUI7 WUU7:WUV7 WVH7:WVI7 WVU7:WVV7 WWH7:WWI7 WWU7:WWV7 WXH7:WXI7 WXU7:WXV7 WYH7:WYI7 WYU7:WYV7 WZH7:WZI7 WZU7:WZV7 XAH7:XAI7 XAU7:XAV7 XBH7:XBI7 XBU7:XBV7 XCH7:XCI7 XCU7:XCV7 XDH7:XDI7 XDU7:XDV7 XEH7:XEI7 XEU7:XEV7">
    <cfRule type="expression" dxfId="152" priority="5">
      <formula>MOD(ROW(),2)=0</formula>
    </cfRule>
  </conditionalFormatting>
  <conditionalFormatting sqref="X7">
    <cfRule type="expression" dxfId="151" priority="3">
      <formula>MOD(ROW(),2)=0</formula>
    </cfRule>
  </conditionalFormatting>
  <conditionalFormatting sqref="A7:C7 E7:M7">
    <cfRule type="expression" dxfId="150" priority="2">
      <formula>MOD(ROW(),2)=0</formula>
    </cfRule>
  </conditionalFormatting>
  <conditionalFormatting sqref="D7">
    <cfRule type="expression" dxfId="149" priority="1">
      <formula>MOD(ROW(),2)=0</formula>
    </cfRule>
  </conditionalFormatting>
  <hyperlinks>
    <hyperlink ref="B24" r:id="rId1" xr:uid="{00000000-0004-0000-0C00-000000000000}"/>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Z60"/>
  <sheetViews>
    <sheetView showGridLines="0" zoomScale="85" zoomScaleNormal="85" workbookViewId="0">
      <pane xSplit="2" ySplit="6" topLeftCell="K7" activePane="bottomRight" state="frozen"/>
      <selection activeCell="H6" sqref="H6"/>
      <selection pane="topRight" activeCell="H6" sqref="H6"/>
      <selection pane="bottomLeft" activeCell="H6" sqref="H6"/>
      <selection pane="bottomRight" activeCell="Y27" sqref="Y27"/>
    </sheetView>
  </sheetViews>
  <sheetFormatPr defaultColWidth="9.109375" defaultRowHeight="14.4" x14ac:dyDescent="0.3"/>
  <cols>
    <col min="1" max="1" width="7.88671875" style="135" customWidth="1"/>
    <col min="2" max="2" width="70.88671875" style="135" bestFit="1" customWidth="1"/>
    <col min="3" max="3" width="48.5546875" style="135" bestFit="1" customWidth="1"/>
    <col min="4" max="4" width="14.33203125" style="135" customWidth="1"/>
    <col min="5" max="5" width="8.33203125" style="135" customWidth="1"/>
    <col min="6" max="6" width="19.44140625" style="137" customWidth="1"/>
    <col min="7" max="7" width="23" style="135" customWidth="1"/>
    <col min="8" max="8" width="11.5546875" style="137" customWidth="1"/>
    <col min="9" max="9" width="11.88671875" style="137" customWidth="1"/>
    <col min="10" max="10" width="13.44140625" style="135" customWidth="1"/>
    <col min="11" max="11" width="16.33203125" style="135" customWidth="1"/>
    <col min="12" max="12" width="15.88671875" style="135" bestFit="1" customWidth="1"/>
    <col min="13" max="13" width="20.109375" style="135" customWidth="1"/>
    <col min="14" max="14" width="15.88671875" style="135" bestFit="1" customWidth="1"/>
    <col min="15" max="15" width="13.6640625" style="135" bestFit="1" customWidth="1"/>
    <col min="16" max="16" width="15.88671875" style="135" bestFit="1" customWidth="1"/>
    <col min="17" max="17" width="3.6640625" style="135" customWidth="1"/>
    <col min="18" max="18" width="15.88671875" style="135" customWidth="1"/>
    <col min="19" max="19" width="15.44140625" style="135" customWidth="1"/>
    <col min="20" max="20" width="3.6640625" style="135" customWidth="1"/>
    <col min="21" max="21" width="14" style="135" bestFit="1" customWidth="1"/>
    <col min="22" max="22" width="16.6640625" style="135" bestFit="1" customWidth="1"/>
    <col min="23" max="23" width="14" style="135" bestFit="1" customWidth="1"/>
    <col min="24" max="24" width="14.33203125" style="135" customWidth="1"/>
    <col min="25" max="25" width="15.88671875" style="135" bestFit="1" customWidth="1"/>
    <col min="26" max="16384" width="9.109375" style="135"/>
  </cols>
  <sheetData>
    <row r="1" spans="1:26" ht="15.75" customHeight="1" x14ac:dyDescent="0.3">
      <c r="A1" s="132" t="s">
        <v>88</v>
      </c>
    </row>
    <row r="2" spans="1:26" ht="15.75" customHeight="1" x14ac:dyDescent="0.3">
      <c r="A2" s="138" t="str">
        <f>('#1461 Inlet Grove Comm HS '!A2)</f>
        <v>Federal Grant Allocations/Reimbursements as of: 08/30/2024</v>
      </c>
      <c r="B2" s="193"/>
      <c r="N2" s="139"/>
      <c r="O2" s="139"/>
      <c r="Q2" s="140"/>
      <c r="R2" s="140"/>
      <c r="S2" s="140"/>
      <c r="T2" s="140"/>
    </row>
    <row r="3" spans="1:26" ht="15.75" customHeight="1" x14ac:dyDescent="0.3">
      <c r="A3" s="141" t="s">
        <v>50</v>
      </c>
      <c r="B3" s="132"/>
      <c r="D3" s="132"/>
      <c r="E3" s="132"/>
      <c r="F3" s="131"/>
      <c r="Q3" s="140"/>
      <c r="R3" s="140"/>
      <c r="S3" s="140"/>
      <c r="T3" s="140"/>
      <c r="U3" s="136"/>
      <c r="V3" s="142"/>
    </row>
    <row r="4" spans="1:26" ht="15.75" customHeight="1" x14ac:dyDescent="0.3">
      <c r="A4" s="132" t="s">
        <v>141</v>
      </c>
      <c r="N4" s="244"/>
      <c r="O4" s="244"/>
      <c r="P4" s="244"/>
      <c r="Q4" s="145"/>
      <c r="R4" s="140"/>
      <c r="S4" s="140"/>
      <c r="T4" s="145"/>
      <c r="U4" s="577" t="s">
        <v>291</v>
      </c>
      <c r="V4" s="577"/>
      <c r="W4" s="577"/>
      <c r="X4" s="147"/>
      <c r="Y4" s="146"/>
    </row>
    <row r="5" spans="1:26" ht="15" thickBot="1" x14ac:dyDescent="0.35">
      <c r="A5" s="137"/>
      <c r="H5" s="147"/>
      <c r="I5" s="147"/>
      <c r="N5" s="244"/>
      <c r="O5" s="244"/>
      <c r="P5" s="244"/>
      <c r="Q5" s="145"/>
      <c r="R5" s="148"/>
      <c r="S5" s="148"/>
      <c r="T5" s="145"/>
      <c r="U5" s="578"/>
      <c r="V5" s="578"/>
      <c r="W5" s="578"/>
      <c r="X5" s="145"/>
      <c r="Y5" s="149"/>
    </row>
    <row r="6" spans="1:26"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367" t="s">
        <v>213</v>
      </c>
      <c r="Y6" s="157" t="str">
        <f>'#3381 Imagine Schools '!X6</f>
        <v>Available Budget as of 08/30/24</v>
      </c>
    </row>
    <row r="7" spans="1:26" ht="15.75" customHeight="1" x14ac:dyDescent="0.3">
      <c r="A7" s="137">
        <v>4201</v>
      </c>
      <c r="B7" s="135" t="s">
        <v>208</v>
      </c>
      <c r="C7" s="351" t="s">
        <v>93</v>
      </c>
      <c r="D7" s="178" t="s">
        <v>270</v>
      </c>
      <c r="E7" s="178" t="s">
        <v>301</v>
      </c>
      <c r="F7" s="137" t="s">
        <v>302</v>
      </c>
      <c r="G7" s="135" t="s">
        <v>6</v>
      </c>
      <c r="H7" s="289">
        <v>1.8800000000000001E-2</v>
      </c>
      <c r="I7" s="289">
        <v>0.161</v>
      </c>
      <c r="J7" s="166">
        <v>45838</v>
      </c>
      <c r="K7" s="166">
        <v>45839</v>
      </c>
      <c r="L7" s="166">
        <v>45474</v>
      </c>
      <c r="M7" s="137" t="s">
        <v>296</v>
      </c>
      <c r="N7" s="354">
        <v>78743.5</v>
      </c>
      <c r="O7" s="355"/>
      <c r="P7" s="356">
        <f t="shared" ref="P7:P16" si="0">N7+O7</f>
        <v>78743.5</v>
      </c>
      <c r="Q7" s="130"/>
      <c r="R7" s="354"/>
      <c r="S7" s="356">
        <f>P7-R7</f>
        <v>78743.5</v>
      </c>
      <c r="T7" s="352"/>
      <c r="U7" s="354">
        <v>0</v>
      </c>
      <c r="V7" s="355">
        <v>0</v>
      </c>
      <c r="W7" s="355">
        <f>U7+V7</f>
        <v>0</v>
      </c>
      <c r="X7" s="439">
        <v>0</v>
      </c>
      <c r="Y7" s="430">
        <f t="shared" ref="Y7:Y16" si="1">S7-W7</f>
        <v>78743.5</v>
      </c>
    </row>
    <row r="8" spans="1:26" ht="15.7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357">
        <v>31524.12</v>
      </c>
      <c r="O8" s="344"/>
      <c r="P8" s="345">
        <f>N8+O8</f>
        <v>31524.12</v>
      </c>
      <c r="Q8" s="481"/>
      <c r="R8" s="463"/>
      <c r="S8" s="345">
        <f>P8-R8</f>
        <v>31524.12</v>
      </c>
      <c r="T8" s="172"/>
      <c r="U8" s="463"/>
      <c r="V8" s="344"/>
      <c r="W8" s="344"/>
      <c r="X8" s="419"/>
      <c r="Y8" s="402">
        <f>S8-W8</f>
        <v>31524.12</v>
      </c>
    </row>
    <row r="9" spans="1:26" ht="15.75" customHeight="1" x14ac:dyDescent="0.3">
      <c r="A9" s="137">
        <v>4445</v>
      </c>
      <c r="B9" s="135" t="s">
        <v>273</v>
      </c>
      <c r="C9" s="476" t="s">
        <v>278</v>
      </c>
      <c r="D9" s="137" t="s">
        <v>274</v>
      </c>
      <c r="E9" s="137" t="s">
        <v>275</v>
      </c>
      <c r="F9" s="137" t="s">
        <v>279</v>
      </c>
      <c r="G9" s="135" t="s">
        <v>6</v>
      </c>
      <c r="H9" s="289">
        <v>1.8800000000000001E-2</v>
      </c>
      <c r="I9" s="289">
        <v>0.161</v>
      </c>
      <c r="J9" s="166">
        <v>45504</v>
      </c>
      <c r="K9" s="166">
        <v>45519</v>
      </c>
      <c r="L9" s="166">
        <v>45474</v>
      </c>
      <c r="M9" s="137" t="s">
        <v>272</v>
      </c>
      <c r="N9" s="343">
        <f>302650-6804</f>
        <v>295846</v>
      </c>
      <c r="O9" s="344"/>
      <c r="P9" s="345">
        <f t="shared" si="0"/>
        <v>295846</v>
      </c>
      <c r="Q9" s="130"/>
      <c r="R9" s="357">
        <v>160451.78</v>
      </c>
      <c r="S9" s="345">
        <f t="shared" ref="S9:S16" si="2">P9-R9</f>
        <v>135394.22</v>
      </c>
      <c r="T9" s="172"/>
      <c r="U9" s="357">
        <v>64988.71</v>
      </c>
      <c r="V9" s="344"/>
      <c r="W9" s="344">
        <f t="shared" ref="W9:W16" si="3">U9+V9</f>
        <v>64988.71</v>
      </c>
      <c r="X9" s="419">
        <v>0</v>
      </c>
      <c r="Y9" s="402">
        <f>S9-W9</f>
        <v>70405.510000000009</v>
      </c>
      <c r="Z9" s="146"/>
    </row>
    <row r="10" spans="1:26" ht="15.75" customHeight="1" x14ac:dyDescent="0.3">
      <c r="A10" s="137">
        <v>4450</v>
      </c>
      <c r="B10" s="135" t="s">
        <v>184</v>
      </c>
      <c r="C10" s="282" t="s">
        <v>174</v>
      </c>
      <c r="D10" s="137" t="s">
        <v>175</v>
      </c>
      <c r="E10" s="281" t="s">
        <v>194</v>
      </c>
      <c r="F10" s="137" t="s">
        <v>185</v>
      </c>
      <c r="G10" s="135" t="s">
        <v>6</v>
      </c>
      <c r="H10" s="289">
        <v>0.05</v>
      </c>
      <c r="I10" s="289">
        <v>0.161</v>
      </c>
      <c r="J10" s="166">
        <v>45565</v>
      </c>
      <c r="K10" s="166">
        <v>45565</v>
      </c>
      <c r="L10" s="166">
        <v>44279</v>
      </c>
      <c r="M10" s="137" t="s">
        <v>186</v>
      </c>
      <c r="N10" s="343">
        <v>5958.42</v>
      </c>
      <c r="O10" s="344">
        <v>0</v>
      </c>
      <c r="P10" s="345">
        <f t="shared" si="0"/>
        <v>5958.42</v>
      </c>
      <c r="Q10" s="130"/>
      <c r="R10" s="357">
        <v>0</v>
      </c>
      <c r="S10" s="345">
        <f t="shared" si="2"/>
        <v>5958.42</v>
      </c>
      <c r="T10" s="172"/>
      <c r="U10" s="357">
        <v>0</v>
      </c>
      <c r="V10" s="344">
        <v>0</v>
      </c>
      <c r="W10" s="344">
        <f t="shared" si="3"/>
        <v>0</v>
      </c>
      <c r="X10" s="419">
        <v>0</v>
      </c>
      <c r="Y10" s="402">
        <f t="shared" si="1"/>
        <v>5958.42</v>
      </c>
    </row>
    <row r="11" spans="1:26" ht="15.75" customHeight="1" x14ac:dyDescent="0.3">
      <c r="A11" s="137">
        <v>4452</v>
      </c>
      <c r="B11" s="135" t="s">
        <v>246</v>
      </c>
      <c r="C11" s="476" t="s">
        <v>174</v>
      </c>
      <c r="D11" s="137" t="s">
        <v>175</v>
      </c>
      <c r="E11" s="281" t="s">
        <v>230</v>
      </c>
      <c r="F11" s="137" t="s">
        <v>231</v>
      </c>
      <c r="G11" s="135" t="s">
        <v>6</v>
      </c>
      <c r="H11" s="289">
        <v>0.05</v>
      </c>
      <c r="I11" s="289">
        <v>0.161</v>
      </c>
      <c r="J11" s="166">
        <v>45565</v>
      </c>
      <c r="K11" s="166">
        <v>45565</v>
      </c>
      <c r="L11" s="166">
        <v>44279</v>
      </c>
      <c r="M11" s="137" t="s">
        <v>177</v>
      </c>
      <c r="N11" s="343">
        <v>95978.09</v>
      </c>
      <c r="O11" s="350">
        <f>15.03</f>
        <v>15.03</v>
      </c>
      <c r="P11" s="349">
        <f t="shared" si="0"/>
        <v>95993.12</v>
      </c>
      <c r="Q11" s="133"/>
      <c r="R11" s="343">
        <v>63244.88</v>
      </c>
      <c r="S11" s="349">
        <f t="shared" si="2"/>
        <v>32748.239999999998</v>
      </c>
      <c r="T11" s="277"/>
      <c r="U11" s="343">
        <v>20021.080000000002</v>
      </c>
      <c r="V11" s="350"/>
      <c r="W11" s="350">
        <f t="shared" si="3"/>
        <v>20021.080000000002</v>
      </c>
      <c r="X11" s="418">
        <v>0</v>
      </c>
      <c r="Y11" s="391">
        <f t="shared" si="1"/>
        <v>12727.159999999996</v>
      </c>
    </row>
    <row r="12" spans="1:26" ht="15.75" customHeight="1" x14ac:dyDescent="0.3">
      <c r="A12" s="137">
        <v>4457</v>
      </c>
      <c r="B12" s="135" t="s">
        <v>229</v>
      </c>
      <c r="C12" s="476" t="s">
        <v>174</v>
      </c>
      <c r="D12" s="137" t="s">
        <v>175</v>
      </c>
      <c r="E12" s="281" t="s">
        <v>234</v>
      </c>
      <c r="F12" s="137" t="s">
        <v>233</v>
      </c>
      <c r="G12" s="135" t="s">
        <v>6</v>
      </c>
      <c r="H12" s="289">
        <v>0.05</v>
      </c>
      <c r="I12" s="289">
        <v>0.161</v>
      </c>
      <c r="J12" s="166">
        <v>45565</v>
      </c>
      <c r="K12" s="166">
        <v>45565</v>
      </c>
      <c r="L12" s="166">
        <v>44279</v>
      </c>
      <c r="M12" s="137" t="s">
        <v>235</v>
      </c>
      <c r="N12" s="343">
        <v>2504.17</v>
      </c>
      <c r="O12" s="344"/>
      <c r="P12" s="345">
        <f t="shared" si="0"/>
        <v>2504.17</v>
      </c>
      <c r="Q12" s="130"/>
      <c r="R12" s="357"/>
      <c r="S12" s="345">
        <f t="shared" si="2"/>
        <v>2504.17</v>
      </c>
      <c r="T12" s="172"/>
      <c r="U12" s="357"/>
      <c r="V12" s="344"/>
      <c r="W12" s="344">
        <f t="shared" si="3"/>
        <v>0</v>
      </c>
      <c r="X12" s="419">
        <v>0</v>
      </c>
      <c r="Y12" s="402">
        <f t="shared" si="1"/>
        <v>2504.17</v>
      </c>
    </row>
    <row r="13" spans="1:26" ht="15.75" customHeight="1" x14ac:dyDescent="0.3">
      <c r="A13" s="137">
        <v>4459</v>
      </c>
      <c r="B13" s="135" t="s">
        <v>192</v>
      </c>
      <c r="C13" s="476" t="s">
        <v>174</v>
      </c>
      <c r="D13" s="137" t="s">
        <v>175</v>
      </c>
      <c r="E13" s="281" t="s">
        <v>193</v>
      </c>
      <c r="F13" s="137" t="s">
        <v>176</v>
      </c>
      <c r="G13" s="135" t="s">
        <v>6</v>
      </c>
      <c r="H13" s="289">
        <v>0.05</v>
      </c>
      <c r="I13" s="289">
        <v>0.161</v>
      </c>
      <c r="J13" s="166">
        <v>45565</v>
      </c>
      <c r="K13" s="166">
        <v>45565</v>
      </c>
      <c r="L13" s="166">
        <v>44279</v>
      </c>
      <c r="M13" s="137" t="s">
        <v>177</v>
      </c>
      <c r="N13" s="343">
        <v>383912.36</v>
      </c>
      <c r="O13" s="344">
        <v>60.14</v>
      </c>
      <c r="P13" s="345">
        <f t="shared" si="0"/>
        <v>383972.5</v>
      </c>
      <c r="Q13" s="130"/>
      <c r="R13" s="357">
        <v>228753.05</v>
      </c>
      <c r="S13" s="345">
        <f t="shared" si="2"/>
        <v>155219.45000000001</v>
      </c>
      <c r="T13" s="172"/>
      <c r="U13" s="357">
        <v>146813.29</v>
      </c>
      <c r="V13" s="344"/>
      <c r="W13" s="344">
        <f t="shared" si="3"/>
        <v>146813.29</v>
      </c>
      <c r="X13" s="419">
        <v>0</v>
      </c>
      <c r="Y13" s="402">
        <f t="shared" si="1"/>
        <v>8406.1600000000035</v>
      </c>
    </row>
    <row r="14" spans="1:26" ht="15.75" customHeight="1" x14ac:dyDescent="0.3">
      <c r="A14" s="137">
        <v>4461</v>
      </c>
      <c r="B14" s="135" t="s">
        <v>249</v>
      </c>
      <c r="C14" s="476" t="s">
        <v>174</v>
      </c>
      <c r="D14" s="137" t="s">
        <v>175</v>
      </c>
      <c r="E14" s="281" t="s">
        <v>236</v>
      </c>
      <c r="F14" s="137" t="s">
        <v>237</v>
      </c>
      <c r="G14" s="135" t="s">
        <v>6</v>
      </c>
      <c r="H14" s="289">
        <v>0.05</v>
      </c>
      <c r="I14" s="289">
        <v>0.161</v>
      </c>
      <c r="J14" s="166">
        <v>45565</v>
      </c>
      <c r="K14" s="166">
        <v>45565</v>
      </c>
      <c r="L14" s="166">
        <v>44279</v>
      </c>
      <c r="M14" s="137" t="s">
        <v>238</v>
      </c>
      <c r="N14" s="343">
        <v>2785.48</v>
      </c>
      <c r="O14" s="344"/>
      <c r="P14" s="345">
        <f t="shared" si="0"/>
        <v>2785.48</v>
      </c>
      <c r="Q14" s="130"/>
      <c r="R14" s="357"/>
      <c r="S14" s="345">
        <f t="shared" si="2"/>
        <v>2785.48</v>
      </c>
      <c r="T14" s="172"/>
      <c r="U14" s="357"/>
      <c r="V14" s="344"/>
      <c r="W14" s="344">
        <f t="shared" si="3"/>
        <v>0</v>
      </c>
      <c r="X14" s="419">
        <v>0</v>
      </c>
      <c r="Y14" s="402">
        <f t="shared" si="1"/>
        <v>2785.48</v>
      </c>
    </row>
    <row r="15" spans="1:26" ht="15.75" customHeight="1" x14ac:dyDescent="0.3">
      <c r="A15" s="137">
        <v>4462</v>
      </c>
      <c r="B15" s="135" t="s">
        <v>250</v>
      </c>
      <c r="C15" s="476" t="s">
        <v>174</v>
      </c>
      <c r="D15" s="137" t="s">
        <v>175</v>
      </c>
      <c r="E15" s="281" t="s">
        <v>239</v>
      </c>
      <c r="F15" s="137" t="s">
        <v>240</v>
      </c>
      <c r="G15" s="135" t="s">
        <v>6</v>
      </c>
      <c r="H15" s="289">
        <v>0.05</v>
      </c>
      <c r="I15" s="289">
        <v>0.161</v>
      </c>
      <c r="J15" s="166">
        <v>45565</v>
      </c>
      <c r="K15" s="166">
        <v>45565</v>
      </c>
      <c r="L15" s="166">
        <v>44279</v>
      </c>
      <c r="M15" s="137" t="s">
        <v>241</v>
      </c>
      <c r="N15" s="343">
        <v>4147.3900000000003</v>
      </c>
      <c r="O15" s="344"/>
      <c r="P15" s="345">
        <f t="shared" si="0"/>
        <v>4147.3900000000003</v>
      </c>
      <c r="Q15" s="130"/>
      <c r="R15" s="357"/>
      <c r="S15" s="345">
        <f t="shared" si="2"/>
        <v>4147.3900000000003</v>
      </c>
      <c r="T15" s="172"/>
      <c r="U15" s="357">
        <v>4147.3900000000003</v>
      </c>
      <c r="V15" s="344"/>
      <c r="W15" s="344">
        <f t="shared" si="3"/>
        <v>4147.3900000000003</v>
      </c>
      <c r="X15" s="419">
        <v>0</v>
      </c>
      <c r="Y15" s="402">
        <f t="shared" si="1"/>
        <v>0</v>
      </c>
    </row>
    <row r="16" spans="1:26" ht="15.75" customHeight="1" x14ac:dyDescent="0.3">
      <c r="A16" s="137">
        <v>4463</v>
      </c>
      <c r="B16" s="135" t="s">
        <v>251</v>
      </c>
      <c r="C16" s="476" t="s">
        <v>174</v>
      </c>
      <c r="D16" s="137" t="s">
        <v>175</v>
      </c>
      <c r="E16" s="281" t="s">
        <v>242</v>
      </c>
      <c r="F16" s="137" t="s">
        <v>243</v>
      </c>
      <c r="G16" s="135" t="s">
        <v>6</v>
      </c>
      <c r="H16" s="289">
        <v>0.05</v>
      </c>
      <c r="I16" s="289">
        <v>0.161</v>
      </c>
      <c r="J16" s="166">
        <v>45565</v>
      </c>
      <c r="K16" s="166">
        <v>45565</v>
      </c>
      <c r="L16" s="166">
        <v>44279</v>
      </c>
      <c r="M16" s="137" t="s">
        <v>244</v>
      </c>
      <c r="N16" s="358">
        <v>13986.38</v>
      </c>
      <c r="O16" s="359"/>
      <c r="P16" s="360">
        <f t="shared" si="0"/>
        <v>13986.38</v>
      </c>
      <c r="Q16" s="130"/>
      <c r="R16" s="384"/>
      <c r="S16" s="360">
        <f t="shared" si="2"/>
        <v>13986.38</v>
      </c>
      <c r="T16" s="172"/>
      <c r="U16" s="357"/>
      <c r="V16" s="344"/>
      <c r="W16" s="344">
        <f t="shared" si="3"/>
        <v>0</v>
      </c>
      <c r="X16" s="419">
        <v>0</v>
      </c>
      <c r="Y16" s="402">
        <f t="shared" si="1"/>
        <v>13986.38</v>
      </c>
    </row>
    <row r="17" spans="2:25" ht="15.75" customHeight="1" thickBot="1" x14ac:dyDescent="0.35">
      <c r="C17" s="177"/>
      <c r="D17" s="177"/>
      <c r="E17" s="177"/>
      <c r="J17" s="192"/>
      <c r="K17" s="192"/>
      <c r="L17" s="192"/>
      <c r="M17" s="218" t="s">
        <v>37</v>
      </c>
      <c r="N17" s="363">
        <f>SUM(N7:N16)</f>
        <v>915385.90999999992</v>
      </c>
      <c r="O17" s="374">
        <f>SUM(O7:O16)</f>
        <v>75.17</v>
      </c>
      <c r="P17" s="364">
        <f>SUM(P7:P16)</f>
        <v>915461.08</v>
      </c>
      <c r="Q17" s="130"/>
      <c r="R17" s="363">
        <f>SUM(R7:R16)</f>
        <v>452449.70999999996</v>
      </c>
      <c r="S17" s="364">
        <f>SUM(S7:S16)</f>
        <v>463011.37</v>
      </c>
      <c r="T17" s="130"/>
      <c r="U17" s="346">
        <f>SUM(U7:U16)</f>
        <v>235970.47000000003</v>
      </c>
      <c r="V17" s="347">
        <f>SUM(V7:V16)</f>
        <v>0</v>
      </c>
      <c r="W17" s="347">
        <f>SUM(W7:W16)</f>
        <v>235970.47000000003</v>
      </c>
      <c r="X17" s="348">
        <f>SUM(X7:X16)</f>
        <v>0</v>
      </c>
      <c r="Y17" s="424">
        <f>SUM(Y7:Y16)</f>
        <v>227040.90000000005</v>
      </c>
    </row>
    <row r="18" spans="2:25" ht="15.75" customHeight="1" thickTop="1" x14ac:dyDescent="0.3">
      <c r="C18" s="177"/>
      <c r="D18" s="177"/>
      <c r="E18" s="177"/>
      <c r="J18" s="192"/>
      <c r="K18" s="192"/>
      <c r="L18" s="192"/>
      <c r="M18" s="218"/>
      <c r="N18" s="168"/>
      <c r="O18" s="168"/>
      <c r="P18" s="168"/>
      <c r="R18" s="168"/>
      <c r="S18" s="168"/>
      <c r="T18" s="167"/>
      <c r="U18" s="140"/>
    </row>
    <row r="19" spans="2:25" ht="15.75" customHeight="1" x14ac:dyDescent="0.3">
      <c r="B19" s="132" t="s">
        <v>109</v>
      </c>
      <c r="C19" s="178"/>
      <c r="D19" s="178"/>
      <c r="E19" s="178"/>
      <c r="M19" s="218"/>
      <c r="N19" s="168"/>
      <c r="O19" s="168"/>
      <c r="P19" s="168"/>
      <c r="R19" s="168"/>
      <c r="S19" s="168"/>
      <c r="T19" s="167"/>
      <c r="U19" s="140"/>
    </row>
    <row r="20" spans="2:25" ht="15.75" customHeight="1" x14ac:dyDescent="0.3">
      <c r="B20" s="582" t="s">
        <v>216</v>
      </c>
      <c r="C20" s="582"/>
      <c r="D20" s="582"/>
      <c r="E20" s="582"/>
      <c r="F20" s="582"/>
      <c r="G20" s="582"/>
      <c r="H20" s="174"/>
      <c r="I20" s="174"/>
      <c r="J20" s="173"/>
      <c r="M20" s="218"/>
      <c r="N20" s="168"/>
      <c r="O20" s="168"/>
      <c r="P20" s="168"/>
      <c r="R20" s="168"/>
      <c r="S20" s="168"/>
      <c r="T20" s="167"/>
      <c r="U20" s="140"/>
    </row>
    <row r="21" spans="2:25" ht="15.75" customHeight="1" x14ac:dyDescent="0.3">
      <c r="C21" s="178"/>
      <c r="D21" s="178"/>
      <c r="E21" s="178"/>
      <c r="M21" s="218"/>
      <c r="N21" s="168"/>
      <c r="O21" s="168"/>
      <c r="P21" s="168"/>
      <c r="R21" s="168"/>
      <c r="S21" s="168"/>
      <c r="T21" s="167"/>
      <c r="U21" s="140"/>
    </row>
    <row r="22" spans="2:25" ht="15.75" customHeight="1" x14ac:dyDescent="0.3">
      <c r="B22" s="582" t="s">
        <v>113</v>
      </c>
      <c r="C22" s="582"/>
      <c r="D22" s="582"/>
      <c r="E22" s="582"/>
      <c r="F22" s="582"/>
      <c r="G22" s="582"/>
      <c r="H22" s="174"/>
      <c r="I22" s="174"/>
      <c r="J22" s="173"/>
      <c r="M22" s="218"/>
      <c r="N22" s="168"/>
      <c r="O22" s="168"/>
      <c r="P22" s="168"/>
      <c r="R22" s="168"/>
      <c r="S22" s="168"/>
      <c r="T22" s="167"/>
      <c r="U22" s="140"/>
    </row>
    <row r="23" spans="2:25" ht="15.75" customHeight="1" x14ac:dyDescent="0.3">
      <c r="B23" s="173"/>
      <c r="C23" s="173"/>
      <c r="D23" s="173"/>
      <c r="E23" s="173"/>
      <c r="F23" s="174"/>
      <c r="G23" s="173"/>
      <c r="H23" s="174"/>
      <c r="I23" s="174"/>
      <c r="J23" s="173"/>
      <c r="M23" s="218"/>
      <c r="N23" s="168"/>
      <c r="O23" s="168"/>
      <c r="P23" s="168"/>
      <c r="R23" s="168"/>
      <c r="S23" s="168"/>
      <c r="T23" s="167"/>
      <c r="U23" s="140"/>
    </row>
    <row r="24" spans="2:25" ht="15.75" customHeight="1" x14ac:dyDescent="0.3">
      <c r="B24" s="582" t="s">
        <v>134</v>
      </c>
      <c r="C24" s="582"/>
      <c r="D24" s="582"/>
      <c r="E24" s="582"/>
      <c r="F24" s="582"/>
      <c r="G24" s="582"/>
      <c r="H24" s="174"/>
      <c r="I24" s="174"/>
      <c r="J24" s="173"/>
      <c r="M24" s="218"/>
      <c r="N24" s="168"/>
      <c r="O24" s="168"/>
      <c r="P24" s="168"/>
      <c r="R24" s="168"/>
      <c r="S24" s="168"/>
      <c r="T24" s="167"/>
      <c r="U24" s="140"/>
    </row>
    <row r="25" spans="2:25" ht="15.75" customHeight="1" x14ac:dyDescent="0.3">
      <c r="B25" s="593" t="s">
        <v>133</v>
      </c>
      <c r="C25" s="582"/>
      <c r="D25" s="582"/>
      <c r="E25" s="582"/>
      <c r="F25" s="582"/>
      <c r="G25" s="582"/>
      <c r="H25" s="174"/>
      <c r="I25" s="174"/>
      <c r="J25" s="173"/>
      <c r="M25" s="218"/>
      <c r="N25" s="168"/>
      <c r="O25" s="168"/>
      <c r="P25" s="168"/>
      <c r="R25" s="168"/>
      <c r="S25" s="168"/>
      <c r="T25" s="167"/>
      <c r="U25" s="140"/>
    </row>
    <row r="26" spans="2:25" ht="15.75" customHeight="1" x14ac:dyDescent="0.3">
      <c r="B26" s="131" t="s">
        <v>96</v>
      </c>
      <c r="C26" s="176" t="s">
        <v>99</v>
      </c>
      <c r="D26" s="176" t="s">
        <v>100</v>
      </c>
      <c r="E26" s="176"/>
      <c r="F26" s="174"/>
      <c r="G26" s="173"/>
      <c r="H26" s="174"/>
      <c r="I26" s="174"/>
      <c r="J26" s="173"/>
      <c r="M26" s="218"/>
      <c r="N26" s="168"/>
      <c r="O26" s="168"/>
      <c r="P26" s="168"/>
      <c r="R26" s="168"/>
      <c r="S26" s="168"/>
      <c r="T26" s="167"/>
      <c r="U26" s="140"/>
    </row>
    <row r="27" spans="2:25" ht="15.75" customHeight="1" x14ac:dyDescent="0.3">
      <c r="B27" s="135" t="s">
        <v>97</v>
      </c>
      <c r="C27" s="178" t="s">
        <v>189</v>
      </c>
      <c r="D27" s="178" t="s">
        <v>103</v>
      </c>
      <c r="E27" s="178"/>
      <c r="M27" s="218"/>
      <c r="N27" s="168"/>
      <c r="O27" s="168"/>
      <c r="P27" s="168"/>
      <c r="R27" s="168"/>
      <c r="S27" s="168"/>
      <c r="T27" s="167"/>
      <c r="U27" s="140"/>
    </row>
    <row r="28" spans="2:25" ht="15.75" customHeight="1" x14ac:dyDescent="0.3">
      <c r="B28" s="135" t="s">
        <v>98</v>
      </c>
      <c r="C28" s="178" t="s">
        <v>173</v>
      </c>
      <c r="D28" s="178" t="s">
        <v>190</v>
      </c>
      <c r="E28" s="178"/>
      <c r="M28" s="218"/>
      <c r="N28" s="168"/>
      <c r="O28" s="168"/>
      <c r="P28" s="168"/>
      <c r="R28" s="168"/>
      <c r="S28" s="168"/>
      <c r="T28" s="167"/>
      <c r="U28" s="140"/>
    </row>
    <row r="29" spans="2:25" ht="15.75" customHeight="1" x14ac:dyDescent="0.3">
      <c r="B29" s="135" t="s">
        <v>154</v>
      </c>
      <c r="C29" s="178" t="s">
        <v>187</v>
      </c>
      <c r="D29" s="178" t="s">
        <v>188</v>
      </c>
      <c r="E29" s="178"/>
      <c r="M29" s="218"/>
      <c r="N29" s="168"/>
      <c r="O29" s="168"/>
      <c r="P29" s="168"/>
      <c r="R29" s="168"/>
      <c r="S29" s="168"/>
      <c r="T29" s="167"/>
      <c r="U29" s="140"/>
    </row>
    <row r="30" spans="2:25" ht="15.75" customHeight="1" x14ac:dyDescent="0.3">
      <c r="B30" s="135" t="s">
        <v>168</v>
      </c>
      <c r="C30" s="178" t="s">
        <v>187</v>
      </c>
      <c r="D30" s="178" t="s">
        <v>188</v>
      </c>
      <c r="E30" s="178"/>
      <c r="M30" s="218"/>
      <c r="N30" s="168"/>
      <c r="O30" s="168"/>
      <c r="P30" s="168"/>
      <c r="R30" s="168"/>
      <c r="S30" s="168"/>
      <c r="T30" s="167"/>
      <c r="U30" s="140"/>
    </row>
    <row r="31" spans="2:25" ht="15.75" customHeight="1" x14ac:dyDescent="0.3">
      <c r="B31" s="135" t="s">
        <v>205</v>
      </c>
      <c r="C31" s="178" t="s">
        <v>187</v>
      </c>
      <c r="D31" s="178" t="s">
        <v>188</v>
      </c>
      <c r="E31" s="178"/>
      <c r="M31" s="218"/>
      <c r="N31" s="168"/>
      <c r="O31" s="168"/>
      <c r="P31" s="168"/>
      <c r="R31" s="168"/>
      <c r="S31" s="168"/>
      <c r="T31" s="167"/>
      <c r="U31" s="140"/>
    </row>
    <row r="32" spans="2:25" ht="15.75" customHeight="1" x14ac:dyDescent="0.3">
      <c r="E32" s="178"/>
      <c r="M32" s="218"/>
      <c r="N32" s="168"/>
      <c r="O32" s="168"/>
      <c r="P32" s="168"/>
      <c r="R32" s="168"/>
      <c r="S32" s="168"/>
      <c r="T32" s="167"/>
      <c r="U32" s="140"/>
    </row>
    <row r="33" spans="2:24" ht="15.75" customHeight="1" x14ac:dyDescent="0.3">
      <c r="C33" s="178"/>
      <c r="D33" s="178"/>
      <c r="E33" s="178"/>
      <c r="M33" s="218"/>
      <c r="N33" s="168"/>
      <c r="O33" s="168"/>
      <c r="P33" s="168"/>
      <c r="R33" s="168"/>
      <c r="S33" s="168"/>
      <c r="T33" s="167"/>
      <c r="U33" s="140"/>
    </row>
    <row r="34" spans="2:24" ht="15.75" customHeight="1" x14ac:dyDescent="0.3">
      <c r="B34" s="581" t="s">
        <v>300</v>
      </c>
      <c r="C34" s="581"/>
      <c r="D34" s="581"/>
      <c r="E34" s="581"/>
      <c r="F34" s="581"/>
      <c r="G34" s="581"/>
      <c r="H34" s="581"/>
      <c r="I34" s="581"/>
      <c r="M34" s="218"/>
      <c r="N34" s="168"/>
      <c r="O34" s="168"/>
      <c r="P34" s="168"/>
      <c r="R34" s="168"/>
      <c r="S34" s="168"/>
      <c r="T34" s="167"/>
      <c r="U34" s="140"/>
    </row>
    <row r="35" spans="2:24" ht="15.75" customHeight="1" x14ac:dyDescent="0.3">
      <c r="B35" s="128"/>
      <c r="C35" s="178"/>
      <c r="D35" s="178"/>
      <c r="E35" s="178"/>
      <c r="M35" s="218"/>
      <c r="N35" s="168"/>
      <c r="O35" s="168"/>
      <c r="P35" s="168"/>
      <c r="R35" s="168"/>
      <c r="S35" s="168"/>
      <c r="T35" s="167"/>
      <c r="U35" s="140"/>
    </row>
    <row r="36" spans="2:24" ht="15.75" customHeight="1" x14ac:dyDescent="0.3">
      <c r="B36" s="187"/>
      <c r="C36" s="187"/>
      <c r="D36" s="187"/>
      <c r="E36" s="187"/>
      <c r="F36" s="210"/>
      <c r="G36" s="187"/>
      <c r="H36" s="210"/>
      <c r="I36" s="210"/>
      <c r="J36" s="187"/>
      <c r="K36" s="187"/>
      <c r="L36" s="187"/>
      <c r="M36" s="187"/>
      <c r="N36" s="187"/>
      <c r="O36" s="140"/>
      <c r="P36" s="140"/>
      <c r="Q36" s="140"/>
      <c r="R36" s="140"/>
      <c r="S36" s="140"/>
      <c r="T36" s="140"/>
      <c r="U36" s="140"/>
    </row>
    <row r="37" spans="2:24" ht="15.75" customHeight="1" x14ac:dyDescent="0.3">
      <c r="O37" s="180"/>
      <c r="P37" s="180"/>
      <c r="Q37" s="180"/>
      <c r="R37" s="290" t="s">
        <v>219</v>
      </c>
      <c r="S37" s="183"/>
      <c r="T37" s="291"/>
    </row>
    <row r="38" spans="2:24" ht="15.75" customHeight="1" x14ac:dyDescent="0.3">
      <c r="B38" s="184" t="s">
        <v>218</v>
      </c>
      <c r="C38" s="185" t="s">
        <v>1</v>
      </c>
      <c r="D38" s="185"/>
      <c r="E38" s="185"/>
      <c r="F38" s="515" t="s">
        <v>33</v>
      </c>
      <c r="G38" s="185" t="s">
        <v>34</v>
      </c>
      <c r="H38" s="185"/>
      <c r="I38" s="185"/>
      <c r="J38" s="185"/>
      <c r="K38" s="185"/>
      <c r="L38" s="185"/>
      <c r="M38" s="185" t="s">
        <v>35</v>
      </c>
      <c r="N38" s="185" t="s">
        <v>36</v>
      </c>
      <c r="O38" s="186"/>
      <c r="P38" s="186"/>
      <c r="Q38" s="186"/>
      <c r="R38" s="187" t="s">
        <v>79</v>
      </c>
      <c r="S38" s="188"/>
      <c r="T38" s="292"/>
    </row>
    <row r="39" spans="2:24" ht="15.75" customHeight="1" x14ac:dyDescent="0.3">
      <c r="B39" s="189"/>
      <c r="C39" s="145"/>
      <c r="D39" s="145"/>
      <c r="E39" s="145"/>
      <c r="F39" s="516"/>
      <c r="G39" s="145"/>
      <c r="H39" s="194"/>
      <c r="I39" s="194"/>
      <c r="J39" s="145"/>
      <c r="K39" s="145"/>
      <c r="L39" s="145"/>
      <c r="M39" s="145"/>
      <c r="N39" s="145"/>
      <c r="O39" s="190"/>
      <c r="P39" s="190"/>
      <c r="Q39" s="190"/>
      <c r="R39" s="140"/>
      <c r="S39" s="191"/>
      <c r="T39" s="191"/>
    </row>
    <row r="40" spans="2:24" ht="15.75" customHeight="1" x14ac:dyDescent="0.3">
      <c r="B40" s="189"/>
      <c r="C40" s="145"/>
      <c r="D40" s="145"/>
      <c r="E40" s="145"/>
      <c r="F40" s="516"/>
      <c r="G40" s="145"/>
      <c r="H40" s="194"/>
      <c r="I40" s="194"/>
      <c r="J40" s="145"/>
      <c r="K40" s="145"/>
      <c r="L40" s="145"/>
      <c r="M40" s="145"/>
      <c r="N40" s="145"/>
      <c r="O40" s="190"/>
      <c r="P40" s="190"/>
      <c r="Q40" s="190"/>
      <c r="R40" s="140"/>
      <c r="S40" s="191"/>
      <c r="T40" s="191"/>
    </row>
    <row r="41" spans="2:24" ht="15.75" customHeight="1" x14ac:dyDescent="0.3">
      <c r="B41" s="189"/>
      <c r="C41" s="465"/>
      <c r="D41" s="465"/>
      <c r="E41" s="465"/>
      <c r="F41" s="516"/>
      <c r="G41" s="465"/>
      <c r="H41" s="465"/>
      <c r="I41" s="465"/>
      <c r="J41" s="465"/>
      <c r="K41" s="465"/>
      <c r="L41" s="465"/>
      <c r="M41" s="465"/>
      <c r="N41" s="465"/>
      <c r="O41" s="190"/>
      <c r="P41" s="190"/>
      <c r="Q41" s="190"/>
      <c r="R41" s="140"/>
      <c r="S41" s="191"/>
      <c r="T41" s="191"/>
    </row>
    <row r="42" spans="2:24" ht="15.75" customHeight="1" x14ac:dyDescent="0.3">
      <c r="B42" s="189"/>
      <c r="C42" s="465"/>
      <c r="D42" s="465"/>
      <c r="E42" s="465"/>
      <c r="F42" s="516"/>
      <c r="G42" s="465"/>
      <c r="H42" s="465"/>
      <c r="I42" s="465"/>
      <c r="J42" s="465"/>
      <c r="K42" s="465"/>
      <c r="L42" s="465"/>
      <c r="M42" s="465"/>
      <c r="N42" s="465"/>
      <c r="O42" s="190"/>
      <c r="P42" s="190"/>
      <c r="Q42" s="190"/>
      <c r="R42" s="140"/>
      <c r="S42" s="191"/>
      <c r="T42" s="191"/>
    </row>
    <row r="43" spans="2:24" ht="15.75" customHeight="1" x14ac:dyDescent="0.3">
      <c r="B43" s="189"/>
      <c r="C43" s="465"/>
      <c r="D43" s="465"/>
      <c r="E43" s="465"/>
      <c r="F43" s="516"/>
      <c r="G43" s="465"/>
      <c r="H43" s="465"/>
      <c r="I43" s="465"/>
      <c r="J43" s="465"/>
      <c r="K43" s="465"/>
      <c r="L43" s="465"/>
      <c r="M43" s="465"/>
      <c r="N43" s="465"/>
      <c r="O43" s="190"/>
      <c r="P43" s="190"/>
      <c r="Q43" s="190"/>
      <c r="R43" s="140"/>
      <c r="S43" s="191"/>
      <c r="T43" s="191"/>
    </row>
    <row r="44" spans="2:24" ht="15.75" customHeight="1" x14ac:dyDescent="0.3">
      <c r="B44" s="189"/>
      <c r="C44" s="145"/>
      <c r="D44" s="145"/>
      <c r="E44" s="145"/>
      <c r="F44" s="516"/>
      <c r="G44" s="145"/>
      <c r="H44" s="194"/>
      <c r="I44" s="194"/>
      <c r="J44" s="145"/>
      <c r="K44" s="145"/>
      <c r="L44" s="145"/>
      <c r="M44" s="145"/>
      <c r="N44" s="145"/>
      <c r="O44" s="190"/>
      <c r="P44" s="276"/>
      <c r="Q44" s="276"/>
      <c r="R44" s="146"/>
      <c r="S44" s="283"/>
      <c r="T44" s="283"/>
      <c r="U44" s="143"/>
    </row>
    <row r="45" spans="2:24" ht="15.75" customHeight="1" x14ac:dyDescent="0.3">
      <c r="B45" s="204"/>
      <c r="C45" s="205"/>
      <c r="D45" s="205"/>
      <c r="E45" s="205"/>
      <c r="F45" s="158"/>
      <c r="G45" s="207"/>
      <c r="H45" s="207"/>
      <c r="I45" s="207"/>
      <c r="J45" s="207"/>
      <c r="K45" s="207"/>
      <c r="L45" s="207"/>
      <c r="M45" s="161"/>
      <c r="N45" s="203"/>
      <c r="P45" s="163"/>
      <c r="Q45" s="143"/>
      <c r="R45" s="143"/>
      <c r="S45" s="143"/>
      <c r="T45" s="163"/>
      <c r="U45" s="143"/>
      <c r="X45" s="168"/>
    </row>
    <row r="46" spans="2:24" ht="15.75" customHeight="1" x14ac:dyDescent="0.3">
      <c r="B46" s="204"/>
      <c r="C46" s="205"/>
      <c r="D46" s="205"/>
      <c r="E46" s="205"/>
      <c r="F46" s="158"/>
      <c r="G46" s="207"/>
      <c r="H46" s="207"/>
      <c r="I46" s="207"/>
      <c r="J46" s="207"/>
      <c r="K46" s="207"/>
      <c r="L46" s="207"/>
      <c r="M46" s="161"/>
      <c r="N46" s="203"/>
      <c r="O46" s="209"/>
      <c r="P46" s="209"/>
      <c r="Q46" s="209"/>
      <c r="R46" s="143"/>
      <c r="S46" s="143"/>
      <c r="T46" s="163"/>
      <c r="U46" s="143"/>
    </row>
    <row r="47" spans="2:24" ht="15.75" customHeight="1" x14ac:dyDescent="0.3"/>
    <row r="48" spans="2:24" ht="15.75" customHeight="1" x14ac:dyDescent="0.3"/>
    <row r="49" spans="22:23" ht="15.75" customHeight="1" x14ac:dyDescent="0.3"/>
    <row r="50" spans="22:23" ht="15.75" customHeight="1" x14ac:dyDescent="0.3"/>
    <row r="51" spans="22:23" ht="15.75" customHeight="1" x14ac:dyDescent="0.3"/>
    <row r="52" spans="22:23" ht="15.75" customHeight="1" x14ac:dyDescent="0.3">
      <c r="V52" s="135" t="s">
        <v>202</v>
      </c>
      <c r="W52" s="168">
        <f>W17</f>
        <v>235970.47000000003</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sheetData>
  <mergeCells count="7">
    <mergeCell ref="U4:W4"/>
    <mergeCell ref="U5:W5"/>
    <mergeCell ref="B34:I34"/>
    <mergeCell ref="B25:G25"/>
    <mergeCell ref="B20:G20"/>
    <mergeCell ref="B22:G22"/>
    <mergeCell ref="B24:G24"/>
  </mergeCells>
  <conditionalFormatting sqref="A7:P7 N8:P8 A9:P16 R7:S16 U7:Y16">
    <cfRule type="expression" dxfId="148" priority="6">
      <formula>MOD(ROW(),2)=0</formula>
    </cfRule>
  </conditionalFormatting>
  <conditionalFormatting sqref="A8">
    <cfRule type="expression" dxfId="147" priority="4">
      <formula>MOD(ROW(),2)=0</formula>
    </cfRule>
  </conditionalFormatting>
  <conditionalFormatting sqref="B8:E8 J8:M8 G8">
    <cfRule type="expression" dxfId="146" priority="3">
      <formula>MOD(ROW(),2)=0</formula>
    </cfRule>
  </conditionalFormatting>
  <conditionalFormatting sqref="H8:I8">
    <cfRule type="expression" dxfId="145" priority="2">
      <formula>MOD(ROW(),2)=0</formula>
    </cfRule>
  </conditionalFormatting>
  <conditionalFormatting sqref="F8">
    <cfRule type="expression" dxfId="144" priority="1">
      <formula>MOD(ROW(),2)=0</formula>
    </cfRule>
  </conditionalFormatting>
  <hyperlinks>
    <hyperlink ref="B25" r:id="rId1" xr:uid="{00000000-0004-0000-0D00-000000000000}"/>
  </hyperlinks>
  <printOptions horizontalCentered="1" gridLines="1"/>
  <pageMargins left="0" right="0" top="0.75" bottom="0.75" header="0.3" footer="0.3"/>
  <pageSetup scale="51"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Y60"/>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2" style="135" customWidth="1"/>
    <col min="3" max="3" width="36.33203125" style="135" customWidth="1"/>
    <col min="4" max="4" width="14.88671875" style="135" customWidth="1"/>
    <col min="5" max="5" width="11.109375" style="135" customWidth="1"/>
    <col min="6" max="6" width="19.88671875" style="135" customWidth="1"/>
    <col min="7" max="7" width="24" style="135" customWidth="1"/>
    <col min="8" max="9" width="13.5546875" style="135" bestFit="1" customWidth="1"/>
    <col min="10" max="10" width="12.88671875" style="135" customWidth="1"/>
    <col min="11" max="11" width="15.44140625" style="135" customWidth="1"/>
    <col min="12" max="12" width="13" style="135" customWidth="1"/>
    <col min="13" max="13" width="21.44140625" style="135" customWidth="1"/>
    <col min="14" max="14" width="19.6640625" style="135" customWidth="1"/>
    <col min="15" max="15" width="13.6640625" style="135" customWidth="1"/>
    <col min="16" max="16" width="14" style="135" bestFit="1" customWidth="1"/>
    <col min="17" max="17" width="3.6640625" style="135" customWidth="1"/>
    <col min="18" max="18" width="15.88671875" style="135" customWidth="1"/>
    <col min="19" max="19" width="15.33203125" style="135" customWidth="1"/>
    <col min="20" max="20" width="3.6640625" style="140" customWidth="1"/>
    <col min="21" max="21" width="13" style="135" customWidth="1"/>
    <col min="22" max="22" width="13.44140625" style="135" customWidth="1"/>
    <col min="23" max="23" width="12.88671875" style="135" bestFit="1" customWidth="1"/>
    <col min="24" max="24" width="14.33203125" style="135" customWidth="1"/>
    <col min="25" max="25" width="14" style="135" bestFit="1" customWidth="1"/>
    <col min="26" max="16384" width="9.109375" style="135"/>
  </cols>
  <sheetData>
    <row r="1" spans="1:25" ht="15.75" customHeight="1" x14ac:dyDescent="0.3">
      <c r="A1" s="132" t="s">
        <v>40</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65</v>
      </c>
      <c r="B3" s="132"/>
      <c r="D3" s="132"/>
      <c r="E3" s="132"/>
      <c r="F3" s="132"/>
      <c r="Q3" s="140"/>
      <c r="R3" s="140"/>
      <c r="S3" s="140"/>
      <c r="U3" s="136"/>
      <c r="V3" s="142"/>
    </row>
    <row r="4" spans="1:25" ht="15.75" customHeight="1" x14ac:dyDescent="0.3">
      <c r="A4" s="132" t="s">
        <v>141</v>
      </c>
      <c r="N4" s="244"/>
      <c r="O4" s="244"/>
      <c r="P4" s="244"/>
      <c r="Q4" s="145"/>
      <c r="R4" s="140"/>
      <c r="S4" s="140"/>
      <c r="T4" s="145"/>
      <c r="U4" s="577" t="s">
        <v>291</v>
      </c>
      <c r="V4" s="577"/>
      <c r="W4" s="577"/>
      <c r="X4" s="147"/>
      <c r="Y4" s="146"/>
    </row>
    <row r="5" spans="1:25" ht="15" thickBot="1" x14ac:dyDescent="0.35">
      <c r="A5" s="137"/>
      <c r="H5" s="147"/>
      <c r="I5" s="147"/>
      <c r="N5" s="244"/>
      <c r="O5" s="244"/>
      <c r="P5" s="244"/>
      <c r="Q5" s="145"/>
      <c r="R5" s="148"/>
      <c r="S5" s="148"/>
      <c r="T5" s="145"/>
      <c r="U5" s="594"/>
      <c r="V5" s="594"/>
      <c r="W5" s="594"/>
      <c r="X5" s="145"/>
      <c r="Y5" s="149"/>
    </row>
    <row r="6" spans="1:25" ht="77.2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367" t="s">
        <v>213</v>
      </c>
      <c r="Y6" s="157" t="str">
        <f>'#3382 Glades Academy '!Y6</f>
        <v>Available Budget as of 08/30/24</v>
      </c>
    </row>
    <row r="7" spans="1:25" s="137" customFormat="1" ht="15.75" customHeight="1" x14ac:dyDescent="0.3">
      <c r="A7" s="137">
        <v>4201</v>
      </c>
      <c r="B7" s="136" t="s">
        <v>208</v>
      </c>
      <c r="C7" s="351" t="s">
        <v>93</v>
      </c>
      <c r="D7" s="178" t="s">
        <v>270</v>
      </c>
      <c r="E7" s="178" t="s">
        <v>301</v>
      </c>
      <c r="F7" s="137" t="s">
        <v>302</v>
      </c>
      <c r="G7" s="137" t="s">
        <v>6</v>
      </c>
      <c r="H7" s="289">
        <v>1.8800000000000001E-2</v>
      </c>
      <c r="I7" s="289">
        <v>0.161</v>
      </c>
      <c r="J7" s="166">
        <v>45838</v>
      </c>
      <c r="K7" s="166">
        <v>45839</v>
      </c>
      <c r="L7" s="166">
        <v>45474</v>
      </c>
      <c r="M7" s="137" t="s">
        <v>296</v>
      </c>
      <c r="N7" s="368">
        <v>4340.25</v>
      </c>
      <c r="O7" s="369"/>
      <c r="P7" s="370">
        <f>N7+O7</f>
        <v>4340.25</v>
      </c>
      <c r="Q7" s="242"/>
      <c r="R7" s="501">
        <v>0</v>
      </c>
      <c r="S7" s="370">
        <f>P7-R7</f>
        <v>4340.25</v>
      </c>
      <c r="T7" s="242"/>
      <c r="U7" s="368">
        <v>0</v>
      </c>
      <c r="V7" s="369">
        <v>0</v>
      </c>
      <c r="W7" s="369">
        <f>U7+V7</f>
        <v>0</v>
      </c>
      <c r="X7" s="370">
        <v>0</v>
      </c>
      <c r="Y7" s="436">
        <f>S7-U7</f>
        <v>4340.25</v>
      </c>
    </row>
    <row r="8" spans="1:25" s="137" customFormat="1" ht="15.75" customHeight="1" x14ac:dyDescent="0.3">
      <c r="A8" s="137">
        <v>4452</v>
      </c>
      <c r="B8" s="136" t="s">
        <v>246</v>
      </c>
      <c r="C8" s="476" t="s">
        <v>174</v>
      </c>
      <c r="D8" s="137" t="s">
        <v>175</v>
      </c>
      <c r="E8" s="137" t="s">
        <v>230</v>
      </c>
      <c r="F8" s="137" t="s">
        <v>231</v>
      </c>
      <c r="G8" s="137" t="s">
        <v>6</v>
      </c>
      <c r="H8" s="289">
        <v>0.05</v>
      </c>
      <c r="I8" s="289">
        <v>0.161</v>
      </c>
      <c r="J8" s="166">
        <v>45565</v>
      </c>
      <c r="K8" s="166">
        <v>45565</v>
      </c>
      <c r="L8" s="166">
        <v>44279</v>
      </c>
      <c r="M8" s="137" t="s">
        <v>177</v>
      </c>
      <c r="N8" s="378">
        <v>15082.16</v>
      </c>
      <c r="O8" s="372">
        <v>2.36</v>
      </c>
      <c r="P8" s="373">
        <f t="shared" ref="P8:P9" si="0">N8+O8</f>
        <v>15084.52</v>
      </c>
      <c r="Q8" s="376"/>
      <c r="R8" s="371"/>
      <c r="S8" s="373">
        <f t="shared" ref="S8:S9" si="1">P8-R8</f>
        <v>15084.52</v>
      </c>
      <c r="T8" s="242"/>
      <c r="U8" s="371"/>
      <c r="V8" s="372"/>
      <c r="W8" s="372"/>
      <c r="X8" s="373"/>
      <c r="Y8" s="500">
        <f t="shared" ref="Y8:Y9" si="2">S8-U8</f>
        <v>15084.52</v>
      </c>
    </row>
    <row r="9" spans="1:25" ht="15.75" customHeight="1" x14ac:dyDescent="0.3">
      <c r="A9" s="137">
        <v>4459</v>
      </c>
      <c r="B9" s="136" t="s">
        <v>192</v>
      </c>
      <c r="C9" s="476" t="s">
        <v>174</v>
      </c>
      <c r="D9" s="137" t="s">
        <v>175</v>
      </c>
      <c r="E9" s="137" t="s">
        <v>193</v>
      </c>
      <c r="F9" s="137" t="s">
        <v>176</v>
      </c>
      <c r="G9" s="137" t="s">
        <v>6</v>
      </c>
      <c r="H9" s="289">
        <v>0.05</v>
      </c>
      <c r="I9" s="289">
        <v>0.161</v>
      </c>
      <c r="J9" s="166">
        <v>45565</v>
      </c>
      <c r="K9" s="166">
        <v>45565</v>
      </c>
      <c r="L9" s="166">
        <v>44279</v>
      </c>
      <c r="M9" s="137" t="s">
        <v>177</v>
      </c>
      <c r="N9" s="378">
        <v>60328.63</v>
      </c>
      <c r="O9" s="372">
        <v>9.4499999999999993</v>
      </c>
      <c r="P9" s="373">
        <f t="shared" si="0"/>
        <v>60338.079999999994</v>
      </c>
      <c r="Q9" s="376"/>
      <c r="R9" s="371"/>
      <c r="S9" s="373">
        <f t="shared" si="1"/>
        <v>60338.079999999994</v>
      </c>
      <c r="T9" s="242"/>
      <c r="U9" s="371"/>
      <c r="V9" s="372"/>
      <c r="W9" s="372"/>
      <c r="X9" s="435"/>
      <c r="Y9" s="390">
        <f t="shared" si="2"/>
        <v>60338.079999999994</v>
      </c>
    </row>
    <row r="10" spans="1:25" ht="15.75" customHeight="1" thickBot="1" x14ac:dyDescent="0.35">
      <c r="C10" s="178"/>
      <c r="D10" s="178"/>
      <c r="E10" s="178"/>
      <c r="H10" s="165"/>
      <c r="I10" s="165"/>
      <c r="J10" s="192"/>
      <c r="K10" s="192"/>
      <c r="L10" s="192"/>
      <c r="M10" s="218" t="s">
        <v>37</v>
      </c>
      <c r="N10" s="346">
        <f>SUM(N7:N9)</f>
        <v>79751.039999999994</v>
      </c>
      <c r="O10" s="347">
        <f>SUM(O7:O9)</f>
        <v>11.809999999999999</v>
      </c>
      <c r="P10" s="348">
        <f>SUM(P7:P9)</f>
        <v>79762.849999999991</v>
      </c>
      <c r="Q10" s="130"/>
      <c r="R10" s="346">
        <f>SUM(R7:R9)</f>
        <v>0</v>
      </c>
      <c r="S10" s="348">
        <f>SUM(S7:S9)</f>
        <v>79762.849999999991</v>
      </c>
      <c r="T10" s="130"/>
      <c r="U10" s="468">
        <f>SUM(U7:U9)</f>
        <v>0</v>
      </c>
      <c r="V10" s="347">
        <f t="shared" ref="V10:Y10" si="3">SUM(V7:V9)</f>
        <v>0</v>
      </c>
      <c r="W10" s="347">
        <f t="shared" si="3"/>
        <v>0</v>
      </c>
      <c r="X10" s="347">
        <f t="shared" si="3"/>
        <v>0</v>
      </c>
      <c r="Y10" s="533">
        <f t="shared" si="3"/>
        <v>79762.849999999991</v>
      </c>
    </row>
    <row r="11" spans="1:25" ht="15.75" customHeight="1" thickTop="1" x14ac:dyDescent="0.3">
      <c r="C11" s="178"/>
      <c r="D11" s="178"/>
      <c r="E11" s="178"/>
      <c r="M11" s="218"/>
      <c r="N11" s="168"/>
      <c r="O11" s="168"/>
      <c r="P11" s="168"/>
      <c r="R11" s="168"/>
      <c r="S11" s="168"/>
      <c r="T11" s="167"/>
    </row>
    <row r="12" spans="1:25" ht="15.75" customHeight="1" x14ac:dyDescent="0.3">
      <c r="B12" s="132" t="s">
        <v>109</v>
      </c>
      <c r="C12" s="178"/>
      <c r="D12" s="178"/>
      <c r="E12" s="178"/>
      <c r="M12" s="218"/>
      <c r="N12" s="168"/>
      <c r="O12" s="168"/>
      <c r="P12" s="168"/>
      <c r="R12" s="168"/>
      <c r="S12" s="168"/>
      <c r="T12" s="167"/>
    </row>
    <row r="13" spans="1:25" ht="15.75" customHeight="1" x14ac:dyDescent="0.3">
      <c r="B13" s="582" t="s">
        <v>216</v>
      </c>
      <c r="C13" s="582"/>
      <c r="D13" s="582"/>
      <c r="E13" s="582"/>
      <c r="F13" s="582"/>
      <c r="G13" s="582"/>
      <c r="H13" s="173"/>
      <c r="I13" s="173"/>
      <c r="J13" s="173"/>
      <c r="M13" s="218"/>
      <c r="N13" s="168"/>
      <c r="O13" s="168"/>
      <c r="P13" s="168"/>
      <c r="R13" s="168"/>
      <c r="S13" s="168"/>
      <c r="T13" s="167"/>
    </row>
    <row r="14" spans="1:25" ht="15.75" customHeight="1" x14ac:dyDescent="0.3">
      <c r="C14" s="178"/>
      <c r="D14" s="178"/>
      <c r="E14" s="178"/>
      <c r="M14" s="218"/>
      <c r="N14" s="168"/>
      <c r="O14" s="168"/>
      <c r="P14" s="168"/>
      <c r="R14" s="168"/>
      <c r="S14" s="168"/>
      <c r="T14" s="167"/>
    </row>
    <row r="15" spans="1:25" ht="15.75" customHeight="1" x14ac:dyDescent="0.3">
      <c r="B15" s="582" t="s">
        <v>113</v>
      </c>
      <c r="C15" s="582"/>
      <c r="D15" s="582"/>
      <c r="E15" s="582"/>
      <c r="F15" s="582"/>
      <c r="G15" s="582"/>
      <c r="H15" s="173"/>
      <c r="I15" s="173"/>
      <c r="J15" s="173"/>
      <c r="M15" s="218"/>
      <c r="N15" s="168"/>
      <c r="O15" s="168"/>
      <c r="P15" s="168"/>
      <c r="R15" s="168"/>
      <c r="S15" s="168"/>
      <c r="T15" s="167"/>
    </row>
    <row r="16" spans="1:25" ht="15.75" customHeight="1" x14ac:dyDescent="0.3">
      <c r="B16" s="173"/>
      <c r="C16" s="173"/>
      <c r="D16" s="173"/>
      <c r="E16" s="173"/>
      <c r="F16" s="173"/>
      <c r="G16" s="173"/>
      <c r="H16" s="173"/>
      <c r="I16" s="173"/>
      <c r="J16" s="173"/>
      <c r="M16" s="218"/>
      <c r="N16" s="168"/>
      <c r="O16" s="168"/>
      <c r="P16" s="168"/>
      <c r="R16" s="168"/>
      <c r="S16" s="168"/>
      <c r="T16" s="167"/>
    </row>
    <row r="17" spans="2:20" ht="15.75" customHeight="1" x14ac:dyDescent="0.3">
      <c r="B17" s="582" t="s">
        <v>134</v>
      </c>
      <c r="C17" s="582"/>
      <c r="D17" s="582"/>
      <c r="E17" s="582"/>
      <c r="F17" s="582"/>
      <c r="G17" s="582"/>
      <c r="H17" s="173"/>
      <c r="I17" s="173"/>
      <c r="J17" s="173"/>
      <c r="M17" s="218"/>
      <c r="N17" s="168"/>
      <c r="O17" s="168"/>
      <c r="P17" s="168"/>
      <c r="R17" s="168"/>
      <c r="S17" s="168"/>
      <c r="T17" s="167"/>
    </row>
    <row r="18" spans="2:20" ht="15.75" customHeight="1" x14ac:dyDescent="0.3">
      <c r="B18" s="593" t="s">
        <v>133</v>
      </c>
      <c r="C18" s="582"/>
      <c r="D18" s="582"/>
      <c r="E18" s="582"/>
      <c r="F18" s="582"/>
      <c r="G18" s="582"/>
      <c r="H18" s="173"/>
      <c r="I18" s="173"/>
      <c r="J18" s="173"/>
      <c r="M18" s="218"/>
      <c r="N18" s="168"/>
      <c r="O18" s="168"/>
      <c r="P18" s="168"/>
      <c r="R18" s="168"/>
      <c r="S18" s="168"/>
      <c r="T18" s="167"/>
    </row>
    <row r="19" spans="2:20" ht="15.75" customHeight="1" x14ac:dyDescent="0.3">
      <c r="B19" s="173"/>
      <c r="C19" s="173"/>
      <c r="D19" s="173"/>
      <c r="E19" s="173"/>
      <c r="F19" s="173"/>
      <c r="G19" s="173"/>
      <c r="H19" s="173"/>
      <c r="I19" s="173"/>
      <c r="J19" s="173"/>
      <c r="M19" s="218"/>
      <c r="N19" s="168"/>
      <c r="O19" s="168"/>
      <c r="P19" s="168"/>
      <c r="R19" s="168"/>
      <c r="S19" s="168"/>
      <c r="T19" s="167"/>
    </row>
    <row r="20" spans="2:20" ht="15.75" customHeight="1" x14ac:dyDescent="0.3">
      <c r="B20" s="131" t="s">
        <v>96</v>
      </c>
      <c r="C20" s="176" t="s">
        <v>99</v>
      </c>
      <c r="D20" s="176" t="s">
        <v>100</v>
      </c>
      <c r="E20" s="176"/>
      <c r="F20" s="173"/>
      <c r="G20" s="173"/>
      <c r="H20" s="173"/>
      <c r="I20" s="173"/>
      <c r="J20" s="173"/>
      <c r="M20" s="218"/>
      <c r="N20" s="168"/>
      <c r="O20" s="168"/>
      <c r="P20" s="168"/>
      <c r="R20" s="168"/>
      <c r="S20" s="168"/>
      <c r="T20" s="167"/>
    </row>
    <row r="21" spans="2:20" ht="15.75" customHeight="1" x14ac:dyDescent="0.3">
      <c r="B21" s="135" t="s">
        <v>97</v>
      </c>
      <c r="C21" s="178" t="s">
        <v>189</v>
      </c>
      <c r="D21" s="178" t="s">
        <v>103</v>
      </c>
      <c r="E21" s="178"/>
      <c r="M21" s="218"/>
      <c r="N21" s="168"/>
      <c r="O21" s="168"/>
      <c r="P21" s="168"/>
      <c r="R21" s="168"/>
      <c r="S21" s="168"/>
      <c r="T21" s="167"/>
    </row>
    <row r="22" spans="2:20" ht="15.75" customHeight="1" x14ac:dyDescent="0.3">
      <c r="B22" s="135" t="s">
        <v>98</v>
      </c>
      <c r="C22" s="178" t="s">
        <v>173</v>
      </c>
      <c r="D22" s="178" t="s">
        <v>190</v>
      </c>
      <c r="E22" s="178"/>
      <c r="M22" s="218"/>
      <c r="N22" s="168"/>
      <c r="O22" s="168"/>
      <c r="P22" s="168"/>
      <c r="R22" s="168"/>
      <c r="S22" s="168"/>
      <c r="T22" s="167"/>
    </row>
    <row r="23" spans="2:20" ht="15.75" customHeight="1" x14ac:dyDescent="0.3">
      <c r="B23" s="135" t="s">
        <v>205</v>
      </c>
      <c r="C23" s="178" t="s">
        <v>187</v>
      </c>
      <c r="D23" s="178" t="s">
        <v>188</v>
      </c>
      <c r="E23" s="178"/>
      <c r="M23" s="218"/>
      <c r="N23" s="168"/>
      <c r="O23" s="168"/>
      <c r="P23" s="168"/>
      <c r="R23" s="168"/>
      <c r="S23" s="168"/>
      <c r="T23" s="167"/>
    </row>
    <row r="24" spans="2:20" ht="15.75" customHeight="1" x14ac:dyDescent="0.3">
      <c r="B24" s="310"/>
      <c r="C24" s="178"/>
      <c r="D24" s="178"/>
      <c r="E24" s="178"/>
      <c r="M24" s="218"/>
      <c r="N24" s="168"/>
      <c r="O24" s="168"/>
      <c r="P24" s="168"/>
      <c r="R24" s="168"/>
      <c r="S24" s="168"/>
      <c r="T24" s="167"/>
    </row>
    <row r="25" spans="2:20" ht="15.75" customHeight="1" x14ac:dyDescent="0.3">
      <c r="B25" s="581" t="s">
        <v>300</v>
      </c>
      <c r="C25" s="581"/>
      <c r="D25" s="581"/>
      <c r="E25" s="581"/>
      <c r="F25" s="581"/>
      <c r="G25" s="581"/>
      <c r="H25" s="581"/>
      <c r="I25" s="581"/>
      <c r="M25" s="218"/>
      <c r="N25" s="168"/>
      <c r="O25" s="168"/>
      <c r="P25" s="168"/>
      <c r="R25" s="168"/>
      <c r="S25" s="168"/>
      <c r="T25" s="167"/>
    </row>
    <row r="26" spans="2:20" ht="15.75" customHeight="1" x14ac:dyDescent="0.3">
      <c r="B26" s="128"/>
      <c r="C26" s="178"/>
      <c r="D26" s="178"/>
      <c r="E26" s="178"/>
      <c r="M26" s="218"/>
      <c r="N26" s="168"/>
      <c r="O26" s="168"/>
      <c r="P26" s="168"/>
      <c r="R26" s="168"/>
      <c r="S26" s="168"/>
      <c r="T26" s="167"/>
    </row>
    <row r="27" spans="2:20" ht="15.75" customHeight="1" x14ac:dyDescent="0.3">
      <c r="B27" s="187"/>
      <c r="C27" s="210"/>
      <c r="D27" s="210"/>
      <c r="E27" s="210"/>
      <c r="F27" s="187"/>
      <c r="G27" s="187"/>
      <c r="H27" s="187"/>
      <c r="I27" s="187"/>
      <c r="J27" s="187"/>
      <c r="K27" s="187"/>
      <c r="L27" s="187"/>
      <c r="M27" s="187"/>
      <c r="N27" s="187"/>
      <c r="O27" s="140"/>
      <c r="P27" s="140"/>
      <c r="Q27" s="140"/>
      <c r="R27" s="140"/>
      <c r="S27" s="140"/>
    </row>
    <row r="28" spans="2:20" ht="15.75" customHeight="1" x14ac:dyDescent="0.3">
      <c r="O28" s="180"/>
      <c r="P28" s="180"/>
      <c r="Q28" s="180"/>
      <c r="R28" s="290" t="s">
        <v>219</v>
      </c>
      <c r="S28" s="183"/>
      <c r="T28" s="191"/>
    </row>
    <row r="29" spans="2:20" ht="15.75" customHeight="1" x14ac:dyDescent="0.3">
      <c r="B29" s="184" t="s">
        <v>218</v>
      </c>
      <c r="C29" s="185" t="s">
        <v>1</v>
      </c>
      <c r="D29" s="185"/>
      <c r="E29" s="185"/>
      <c r="F29" s="185" t="s">
        <v>33</v>
      </c>
      <c r="G29" s="185" t="s">
        <v>34</v>
      </c>
      <c r="H29" s="185"/>
      <c r="I29" s="185"/>
      <c r="J29" s="185"/>
      <c r="K29" s="185"/>
      <c r="L29" s="185"/>
      <c r="M29" s="185" t="s">
        <v>35</v>
      </c>
      <c r="N29" s="185" t="s">
        <v>36</v>
      </c>
      <c r="O29" s="186"/>
      <c r="P29" s="186"/>
      <c r="Q29" s="186"/>
      <c r="R29" s="187" t="s">
        <v>79</v>
      </c>
      <c r="S29" s="188"/>
      <c r="T29" s="191"/>
    </row>
    <row r="30" spans="2:20" ht="15.75" customHeight="1" x14ac:dyDescent="0.3">
      <c r="B30" s="189"/>
      <c r="C30" s="145"/>
      <c r="D30" s="145"/>
      <c r="E30" s="145"/>
      <c r="F30" s="145"/>
      <c r="G30" s="145"/>
      <c r="H30" s="145"/>
      <c r="I30" s="145"/>
      <c r="J30" s="145"/>
      <c r="K30" s="145"/>
      <c r="L30" s="145"/>
      <c r="M30" s="145"/>
      <c r="N30" s="145"/>
      <c r="O30" s="136"/>
      <c r="P30" s="136"/>
      <c r="Q30" s="136"/>
      <c r="R30" s="293"/>
      <c r="S30" s="294"/>
      <c r="T30" s="191"/>
    </row>
    <row r="31" spans="2:20" ht="15.75" customHeight="1" x14ac:dyDescent="0.3">
      <c r="B31" s="189"/>
      <c r="C31" s="145"/>
      <c r="D31" s="145"/>
      <c r="E31" s="145"/>
      <c r="F31" s="145"/>
      <c r="G31" s="145"/>
      <c r="H31" s="145"/>
      <c r="I31" s="145"/>
      <c r="J31" s="145"/>
      <c r="K31" s="145"/>
      <c r="L31" s="145"/>
      <c r="M31" s="145"/>
      <c r="N31" s="145"/>
      <c r="O31" s="136"/>
      <c r="P31" s="136"/>
      <c r="Q31" s="136"/>
    </row>
    <row r="32" spans="2:20" ht="15.75" customHeight="1" x14ac:dyDescent="0.3">
      <c r="B32" s="204"/>
      <c r="C32" s="205"/>
      <c r="D32" s="205"/>
      <c r="E32" s="205"/>
      <c r="F32" s="206"/>
      <c r="G32" s="207"/>
      <c r="H32" s="207"/>
      <c r="I32" s="207"/>
      <c r="J32" s="207"/>
      <c r="K32" s="207"/>
      <c r="L32" s="207"/>
      <c r="M32" s="161"/>
      <c r="N32" s="208"/>
      <c r="O32" s="209"/>
      <c r="P32" s="209"/>
      <c r="Q32" s="209"/>
    </row>
    <row r="33" spans="2:24" ht="15.75" customHeight="1" x14ac:dyDescent="0.3">
      <c r="B33" s="204"/>
      <c r="C33" s="205"/>
      <c r="D33" s="205"/>
      <c r="E33" s="205"/>
      <c r="F33" s="206"/>
      <c r="G33" s="207"/>
      <c r="H33" s="207"/>
      <c r="I33" s="207"/>
      <c r="J33" s="207"/>
      <c r="K33" s="207"/>
      <c r="L33" s="207"/>
      <c r="M33" s="161"/>
      <c r="N33" s="208"/>
      <c r="O33" s="209"/>
      <c r="P33" s="209"/>
      <c r="Q33" s="209"/>
    </row>
    <row r="34" spans="2:24" ht="15.75" customHeight="1" x14ac:dyDescent="0.3">
      <c r="B34" s="204"/>
      <c r="C34" s="205"/>
      <c r="D34" s="205"/>
      <c r="E34" s="205"/>
      <c r="F34" s="206"/>
      <c r="G34" s="207"/>
      <c r="H34" s="207"/>
      <c r="I34" s="207"/>
      <c r="J34" s="207"/>
      <c r="K34" s="207"/>
      <c r="L34" s="207"/>
      <c r="M34" s="161"/>
      <c r="N34" s="208"/>
      <c r="O34" s="209"/>
      <c r="P34" s="209"/>
      <c r="Q34" s="209"/>
    </row>
    <row r="35" spans="2:24" ht="15.75" customHeight="1" x14ac:dyDescent="0.3">
      <c r="B35" s="204"/>
      <c r="C35" s="205"/>
      <c r="D35" s="205"/>
      <c r="E35" s="205"/>
      <c r="F35" s="206"/>
      <c r="G35" s="207"/>
      <c r="H35" s="207"/>
      <c r="I35" s="207"/>
      <c r="J35" s="207"/>
      <c r="K35" s="207"/>
      <c r="L35" s="207"/>
      <c r="M35" s="161"/>
      <c r="N35" s="208"/>
      <c r="O35" s="209"/>
      <c r="P35" s="209"/>
      <c r="Q35" s="209"/>
    </row>
    <row r="36" spans="2:24" ht="15.75" customHeight="1" x14ac:dyDescent="0.3">
      <c r="B36" s="204"/>
      <c r="C36" s="205"/>
      <c r="D36" s="205"/>
      <c r="E36" s="205"/>
      <c r="F36" s="206"/>
      <c r="G36" s="207"/>
      <c r="H36" s="207"/>
      <c r="I36" s="207"/>
      <c r="J36" s="207"/>
      <c r="K36" s="207"/>
      <c r="L36" s="207"/>
      <c r="M36" s="161"/>
      <c r="N36" s="208"/>
      <c r="O36" s="209"/>
      <c r="P36" s="209"/>
      <c r="Q36" s="209"/>
    </row>
    <row r="37" spans="2:24" ht="15.75" customHeight="1" x14ac:dyDescent="0.3">
      <c r="B37" s="204"/>
      <c r="C37" s="205"/>
      <c r="D37" s="205"/>
      <c r="E37" s="205"/>
      <c r="F37" s="206"/>
      <c r="G37" s="207"/>
      <c r="H37" s="207"/>
      <c r="I37" s="207"/>
      <c r="J37" s="207"/>
      <c r="K37" s="207"/>
      <c r="L37" s="207"/>
      <c r="M37" s="161"/>
      <c r="N37" s="208"/>
      <c r="O37" s="209"/>
      <c r="P37" s="209"/>
      <c r="Q37" s="209"/>
    </row>
    <row r="38" spans="2:24" ht="15.75" customHeight="1" x14ac:dyDescent="0.3">
      <c r="B38" s="204"/>
      <c r="C38" s="205"/>
      <c r="D38" s="205"/>
      <c r="E38" s="205"/>
      <c r="F38" s="206"/>
      <c r="G38" s="207"/>
      <c r="H38" s="207"/>
      <c r="I38" s="207"/>
      <c r="J38" s="207"/>
      <c r="K38" s="207"/>
      <c r="L38" s="207"/>
      <c r="M38" s="161"/>
      <c r="N38" s="208"/>
      <c r="O38" s="209"/>
      <c r="P38" s="209"/>
      <c r="Q38" s="209"/>
    </row>
    <row r="39" spans="2:24" ht="15.75" customHeight="1" x14ac:dyDescent="0.3">
      <c r="B39" s="204"/>
      <c r="C39" s="205"/>
      <c r="D39" s="205"/>
      <c r="E39" s="205"/>
      <c r="F39" s="206"/>
      <c r="G39" s="207"/>
      <c r="H39" s="207"/>
      <c r="I39" s="207"/>
      <c r="J39" s="207"/>
      <c r="K39" s="207"/>
      <c r="L39" s="207"/>
      <c r="M39" s="161"/>
      <c r="N39" s="208"/>
      <c r="O39" s="209"/>
      <c r="P39" s="209"/>
      <c r="Q39" s="209"/>
    </row>
    <row r="40" spans="2:24" ht="15.75" customHeight="1" x14ac:dyDescent="0.3">
      <c r="B40" s="204"/>
      <c r="C40" s="205"/>
      <c r="D40" s="205"/>
      <c r="E40" s="205"/>
      <c r="F40" s="206"/>
      <c r="G40" s="207"/>
      <c r="H40" s="207"/>
      <c r="I40" s="207"/>
      <c r="J40" s="207"/>
      <c r="K40" s="207"/>
      <c r="L40" s="207"/>
      <c r="M40" s="161"/>
      <c r="N40" s="208"/>
      <c r="O40" s="209"/>
      <c r="P40" s="209"/>
      <c r="Q40" s="209"/>
    </row>
    <row r="41" spans="2:24" ht="15.75" customHeight="1" x14ac:dyDescent="0.3">
      <c r="B41" s="204"/>
      <c r="C41" s="205"/>
      <c r="D41" s="205"/>
      <c r="E41" s="205"/>
      <c r="F41" s="206"/>
      <c r="G41" s="207"/>
      <c r="H41" s="207"/>
      <c r="I41" s="207"/>
      <c r="J41" s="207"/>
      <c r="K41" s="207"/>
      <c r="L41" s="207"/>
      <c r="M41" s="161"/>
      <c r="N41" s="208"/>
      <c r="O41" s="209"/>
      <c r="P41" s="209"/>
      <c r="Q41" s="209"/>
    </row>
    <row r="42" spans="2:24" ht="15.75" customHeight="1" x14ac:dyDescent="0.3">
      <c r="B42" s="204"/>
      <c r="C42" s="205"/>
      <c r="D42" s="205"/>
      <c r="E42" s="205"/>
      <c r="F42" s="206"/>
      <c r="G42" s="207"/>
      <c r="H42" s="207"/>
      <c r="I42" s="207"/>
      <c r="J42" s="207"/>
      <c r="K42" s="207"/>
      <c r="L42" s="207"/>
      <c r="M42" s="161"/>
      <c r="N42" s="208"/>
      <c r="O42" s="209"/>
      <c r="P42" s="209"/>
      <c r="Q42" s="209"/>
    </row>
    <row r="43" spans="2:24" ht="15.75" customHeight="1" x14ac:dyDescent="0.3">
      <c r="B43" s="229"/>
      <c r="C43" s="224"/>
      <c r="D43" s="224"/>
      <c r="E43" s="224"/>
      <c r="F43" s="206"/>
      <c r="G43" s="230"/>
      <c r="H43" s="230"/>
      <c r="I43" s="230"/>
      <c r="J43" s="230"/>
      <c r="K43" s="230"/>
      <c r="L43" s="230"/>
      <c r="M43" s="232"/>
      <c r="N43" s="235"/>
      <c r="O43" s="140"/>
      <c r="P43" s="140"/>
      <c r="Q43" s="140"/>
    </row>
    <row r="44" spans="2:24" ht="15.75" customHeight="1" x14ac:dyDescent="0.3">
      <c r="B44" s="229"/>
      <c r="C44" s="224"/>
      <c r="D44" s="224"/>
      <c r="E44" s="224"/>
      <c r="F44" s="206"/>
      <c r="G44" s="230"/>
      <c r="H44" s="230"/>
      <c r="I44" s="230"/>
      <c r="J44" s="230"/>
      <c r="K44" s="230"/>
      <c r="L44" s="230"/>
      <c r="M44" s="232"/>
      <c r="N44" s="235"/>
      <c r="O44" s="140"/>
      <c r="P44" s="146"/>
      <c r="Q44" s="146"/>
      <c r="R44" s="143"/>
      <c r="S44" s="143"/>
      <c r="T44" s="146"/>
    </row>
    <row r="45" spans="2:24" ht="15.75" customHeight="1" x14ac:dyDescent="0.3">
      <c r="B45" s="229"/>
      <c r="C45" s="224"/>
      <c r="D45" s="224"/>
      <c r="E45" s="224"/>
      <c r="F45" s="206"/>
      <c r="G45" s="230"/>
      <c r="H45" s="230"/>
      <c r="I45" s="230"/>
      <c r="J45" s="230"/>
      <c r="K45" s="230"/>
      <c r="L45" s="230"/>
      <c r="M45" s="232"/>
      <c r="N45" s="235"/>
      <c r="O45" s="140"/>
      <c r="P45" s="146"/>
      <c r="Q45" s="146"/>
      <c r="R45" s="143"/>
      <c r="S45" s="143"/>
      <c r="T45" s="146"/>
    </row>
    <row r="46" spans="2:24" ht="15.75" customHeight="1" x14ac:dyDescent="0.3">
      <c r="C46" s="224"/>
      <c r="D46" s="224"/>
      <c r="E46" s="224"/>
      <c r="F46" s="206"/>
      <c r="G46" s="225"/>
      <c r="H46" s="225"/>
      <c r="I46" s="225"/>
      <c r="J46" s="225"/>
      <c r="K46" s="225"/>
      <c r="L46" s="225"/>
      <c r="M46" s="226"/>
      <c r="N46" s="227"/>
      <c r="O46" s="228"/>
      <c r="P46" s="163"/>
      <c r="Q46" s="146"/>
      <c r="R46" s="143"/>
      <c r="S46" s="143"/>
      <c r="T46" s="162"/>
      <c r="X46" s="168"/>
    </row>
    <row r="47" spans="2:24" ht="15.75" customHeight="1" x14ac:dyDescent="0.3">
      <c r="B47" s="229"/>
      <c r="C47" s="224"/>
      <c r="D47" s="224"/>
      <c r="E47" s="224"/>
      <c r="F47" s="206"/>
      <c r="G47" s="230"/>
      <c r="H47" s="230"/>
      <c r="I47" s="230"/>
      <c r="J47" s="230"/>
      <c r="K47" s="230"/>
      <c r="L47" s="230"/>
      <c r="M47" s="226"/>
      <c r="N47" s="203"/>
      <c r="O47" s="231"/>
      <c r="P47" s="237"/>
      <c r="Q47" s="146"/>
      <c r="R47" s="143"/>
      <c r="S47" s="143"/>
      <c r="T47" s="146"/>
    </row>
    <row r="48" spans="2:24" ht="15.75" customHeight="1" x14ac:dyDescent="0.3">
      <c r="B48" s="229"/>
      <c r="C48" s="224"/>
      <c r="D48" s="224"/>
      <c r="E48" s="224"/>
      <c r="F48" s="206"/>
      <c r="G48" s="230"/>
      <c r="H48" s="230"/>
      <c r="I48" s="230"/>
      <c r="J48" s="230"/>
      <c r="K48" s="230"/>
      <c r="L48" s="230"/>
      <c r="M48" s="226"/>
      <c r="N48" s="203"/>
      <c r="O48" s="231"/>
      <c r="P48" s="231"/>
      <c r="Q48" s="140"/>
    </row>
    <row r="49" spans="2:23" ht="15.75" customHeight="1" x14ac:dyDescent="0.3">
      <c r="B49" s="229"/>
      <c r="C49" s="224"/>
      <c r="D49" s="224"/>
      <c r="E49" s="224"/>
      <c r="F49" s="206"/>
      <c r="G49" s="230"/>
      <c r="H49" s="230"/>
      <c r="I49" s="230"/>
      <c r="J49" s="230"/>
      <c r="K49" s="230"/>
      <c r="L49" s="230"/>
      <c r="M49" s="226"/>
      <c r="N49" s="203"/>
      <c r="O49" s="231"/>
      <c r="P49" s="231"/>
      <c r="Q49" s="140"/>
    </row>
    <row r="50" spans="2:23" ht="15.75" customHeight="1" x14ac:dyDescent="0.3">
      <c r="B50" s="229"/>
      <c r="C50" s="224"/>
      <c r="D50" s="224"/>
      <c r="E50" s="224"/>
      <c r="F50" s="206"/>
      <c r="G50" s="230"/>
      <c r="H50" s="230"/>
      <c r="I50" s="230"/>
      <c r="J50" s="230"/>
      <c r="K50" s="230"/>
      <c r="L50" s="230"/>
      <c r="M50" s="232"/>
      <c r="N50" s="208"/>
      <c r="O50" s="231"/>
      <c r="P50" s="231"/>
      <c r="Q50" s="140"/>
    </row>
    <row r="51" spans="2:23" ht="15.75" customHeight="1" x14ac:dyDescent="0.3"/>
    <row r="52" spans="2:23" ht="15.75" customHeight="1" x14ac:dyDescent="0.3">
      <c r="F52" s="169"/>
      <c r="G52" s="234"/>
      <c r="H52" s="234"/>
      <c r="I52" s="234"/>
      <c r="J52" s="234"/>
      <c r="K52" s="234"/>
      <c r="L52" s="234"/>
      <c r="V52" s="135" t="s">
        <v>202</v>
      </c>
      <c r="W52" s="168">
        <f>W10</f>
        <v>0</v>
      </c>
    </row>
    <row r="53" spans="2:23" ht="15.75" customHeight="1" x14ac:dyDescent="0.3"/>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sheetData>
  <mergeCells count="7">
    <mergeCell ref="U4:W4"/>
    <mergeCell ref="U5:W5"/>
    <mergeCell ref="B25:I25"/>
    <mergeCell ref="B18:G18"/>
    <mergeCell ref="B13:G13"/>
    <mergeCell ref="B15:G15"/>
    <mergeCell ref="B17:G17"/>
  </mergeCells>
  <conditionalFormatting sqref="U7:Y9 A7:P9 R7:S9">
    <cfRule type="expression" dxfId="143" priority="3">
      <formula>MOD(ROW(),2)=0</formula>
    </cfRule>
  </conditionalFormatting>
  <hyperlinks>
    <hyperlink ref="B18" r:id="rId1" xr:uid="{00000000-0004-0000-0E00-000000000000}"/>
  </hyperlinks>
  <printOptions horizontalCentered="1" gridLines="1"/>
  <pageMargins left="0" right="0" top="0.75" bottom="0.75" header="0.3" footer="0.3"/>
  <pageSetup scale="51"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Y63"/>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9.88671875" style="135" customWidth="1"/>
    <col min="3" max="3" width="36.33203125" style="135" customWidth="1"/>
    <col min="4" max="4" width="15.33203125" style="135" customWidth="1"/>
    <col min="5" max="5" width="13.6640625" style="135" customWidth="1"/>
    <col min="6" max="6" width="19.44140625" style="135" bestFit="1" customWidth="1"/>
    <col min="7" max="7" width="23" style="135" bestFit="1" customWidth="1"/>
    <col min="8" max="8" width="11.33203125" style="135" customWidth="1"/>
    <col min="9" max="9" width="12.88671875" style="135" customWidth="1"/>
    <col min="10" max="10" width="13.44140625" style="135" customWidth="1"/>
    <col min="11" max="11" width="17.6640625" style="137" customWidth="1"/>
    <col min="12" max="12" width="9.5546875" style="135" bestFit="1" customWidth="1"/>
    <col min="13" max="13" width="20.6640625" style="135" customWidth="1"/>
    <col min="14" max="14" width="14.109375"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0" customWidth="1"/>
    <col min="21" max="21" width="14.109375" style="135" bestFit="1" customWidth="1"/>
    <col min="22" max="22" width="16.6640625" style="135" bestFit="1" customWidth="1"/>
    <col min="23" max="23" width="14.109375" style="135" bestFit="1" customWidth="1"/>
    <col min="24" max="24" width="14.33203125" style="135" customWidth="1"/>
    <col min="25" max="25" width="14.109375" style="135" bestFit="1" customWidth="1"/>
    <col min="26" max="16384" width="9.109375" style="135"/>
  </cols>
  <sheetData>
    <row r="1" spans="1:25" ht="15.75" customHeight="1" x14ac:dyDescent="0.3">
      <c r="A1" s="132" t="s">
        <v>10</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56</v>
      </c>
      <c r="B3" s="132"/>
      <c r="D3" s="132"/>
      <c r="E3" s="132"/>
      <c r="F3" s="132"/>
      <c r="Q3" s="140"/>
      <c r="R3" s="140"/>
      <c r="S3" s="140"/>
      <c r="U3" s="136"/>
      <c r="V3" s="142"/>
    </row>
    <row r="4" spans="1:25" ht="15.75" customHeight="1" x14ac:dyDescent="0.3">
      <c r="A4" s="132" t="s">
        <v>141</v>
      </c>
      <c r="N4" s="244"/>
      <c r="O4" s="244"/>
      <c r="P4" s="244"/>
      <c r="Q4" s="145"/>
      <c r="R4" s="140"/>
      <c r="S4" s="140"/>
      <c r="T4" s="145"/>
      <c r="U4" s="577" t="s">
        <v>291</v>
      </c>
      <c r="V4" s="577"/>
      <c r="W4" s="577"/>
      <c r="X4" s="147"/>
      <c r="Y4" s="146"/>
    </row>
    <row r="5" spans="1:25" ht="15" thickBot="1" x14ac:dyDescent="0.35">
      <c r="A5" s="137"/>
      <c r="H5" s="147"/>
      <c r="I5" s="147"/>
      <c r="N5" s="244"/>
      <c r="O5" s="244"/>
      <c r="P5" s="244"/>
      <c r="Q5" s="145"/>
      <c r="R5" s="148"/>
      <c r="S5" s="148"/>
      <c r="T5" s="145"/>
      <c r="U5" s="579"/>
      <c r="V5" s="579"/>
      <c r="W5" s="579"/>
      <c r="X5" s="145"/>
      <c r="Y5" s="149"/>
    </row>
    <row r="6" spans="1:25" ht="58.2"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367" t="s">
        <v>213</v>
      </c>
      <c r="Y6" s="157" t="str">
        <f>'#3391 Seagull Academy Ind. Liv'!Y6</f>
        <v>Available Budget as of 08/30/24</v>
      </c>
    </row>
    <row r="7" spans="1:25" ht="15.75" customHeight="1" x14ac:dyDescent="0.3">
      <c r="A7" s="137">
        <v>4201</v>
      </c>
      <c r="B7" s="135" t="s">
        <v>208</v>
      </c>
      <c r="C7" s="351" t="s">
        <v>93</v>
      </c>
      <c r="D7" s="178" t="s">
        <v>270</v>
      </c>
      <c r="E7" s="178" t="s">
        <v>301</v>
      </c>
      <c r="F7" s="135" t="s">
        <v>302</v>
      </c>
      <c r="G7" s="135" t="s">
        <v>6</v>
      </c>
      <c r="H7" s="289">
        <v>1.8800000000000001E-2</v>
      </c>
      <c r="I7" s="289">
        <v>0.161</v>
      </c>
      <c r="J7" s="166">
        <v>45838</v>
      </c>
      <c r="K7" s="166">
        <v>45839</v>
      </c>
      <c r="L7" s="166">
        <v>45474</v>
      </c>
      <c r="M7" s="137" t="s">
        <v>296</v>
      </c>
      <c r="N7" s="354">
        <v>114872.75</v>
      </c>
      <c r="O7" s="355"/>
      <c r="P7" s="356">
        <f>N7+O7</f>
        <v>114872.75</v>
      </c>
      <c r="Q7" s="172"/>
      <c r="R7" s="354">
        <v>0</v>
      </c>
      <c r="S7" s="356">
        <f>P7-R7</f>
        <v>114872.75</v>
      </c>
      <c r="T7" s="172"/>
      <c r="U7" s="354">
        <v>0</v>
      </c>
      <c r="V7" s="355">
        <v>0</v>
      </c>
      <c r="W7" s="355">
        <f>U7+V7</f>
        <v>0</v>
      </c>
      <c r="X7" s="356">
        <v>0</v>
      </c>
      <c r="Y7" s="402">
        <f>S7-W7</f>
        <v>114872.75</v>
      </c>
    </row>
    <row r="8" spans="1:25" ht="15.75" customHeight="1" x14ac:dyDescent="0.3">
      <c r="A8" s="137">
        <v>4450</v>
      </c>
      <c r="B8" s="135" t="s">
        <v>184</v>
      </c>
      <c r="C8" s="282" t="s">
        <v>174</v>
      </c>
      <c r="D8" s="137" t="s">
        <v>175</v>
      </c>
      <c r="E8" s="281" t="s">
        <v>194</v>
      </c>
      <c r="F8" s="135" t="s">
        <v>185</v>
      </c>
      <c r="G8" s="135" t="s">
        <v>6</v>
      </c>
      <c r="H8" s="289">
        <v>0.05</v>
      </c>
      <c r="I8" s="289">
        <v>0.161</v>
      </c>
      <c r="J8" s="166">
        <v>45565</v>
      </c>
      <c r="K8" s="166">
        <v>45565</v>
      </c>
      <c r="L8" s="166">
        <v>44279</v>
      </c>
      <c r="M8" s="137" t="s">
        <v>186</v>
      </c>
      <c r="N8" s="343">
        <v>4393</v>
      </c>
      <c r="O8" s="344"/>
      <c r="P8" s="345">
        <f t="shared" ref="P8:P14" si="0">N8+O8</f>
        <v>4393</v>
      </c>
      <c r="Q8" s="130"/>
      <c r="R8" s="357">
        <v>0</v>
      </c>
      <c r="S8" s="345">
        <f t="shared" ref="S8:S14" si="1">P8-R8</f>
        <v>4393</v>
      </c>
      <c r="T8" s="172"/>
      <c r="U8" s="357">
        <v>0</v>
      </c>
      <c r="V8" s="344">
        <v>0</v>
      </c>
      <c r="W8" s="344">
        <f t="shared" ref="W8:W14" si="2">U8+V8</f>
        <v>0</v>
      </c>
      <c r="X8" s="345">
        <v>0</v>
      </c>
      <c r="Y8" s="402">
        <f t="shared" ref="Y8:Y14" si="3">S8-W8</f>
        <v>4393</v>
      </c>
    </row>
    <row r="9" spans="1:25" ht="15.75" customHeight="1" x14ac:dyDescent="0.3">
      <c r="A9" s="137">
        <v>4452</v>
      </c>
      <c r="B9" s="135" t="s">
        <v>246</v>
      </c>
      <c r="C9" s="476" t="s">
        <v>174</v>
      </c>
      <c r="D9" s="137" t="s">
        <v>175</v>
      </c>
      <c r="E9" s="281" t="s">
        <v>230</v>
      </c>
      <c r="F9" s="135" t="s">
        <v>231</v>
      </c>
      <c r="G9" s="135" t="s">
        <v>6</v>
      </c>
      <c r="H9" s="289">
        <v>0.05</v>
      </c>
      <c r="I9" s="289">
        <v>0.161</v>
      </c>
      <c r="J9" s="166">
        <v>45565</v>
      </c>
      <c r="K9" s="166">
        <v>45565</v>
      </c>
      <c r="L9" s="166">
        <v>44279</v>
      </c>
      <c r="M9" s="137" t="s">
        <v>177</v>
      </c>
      <c r="N9" s="343">
        <v>69227.100000000006</v>
      </c>
      <c r="O9" s="344">
        <v>10.85</v>
      </c>
      <c r="P9" s="345">
        <f t="shared" si="0"/>
        <v>69237.950000000012</v>
      </c>
      <c r="Q9" s="481"/>
      <c r="R9" s="357">
        <v>69213.84</v>
      </c>
      <c r="S9" s="345">
        <f t="shared" si="1"/>
        <v>24.110000000015134</v>
      </c>
      <c r="T9" s="172"/>
      <c r="U9" s="357"/>
      <c r="V9" s="344"/>
      <c r="W9" s="344">
        <f t="shared" si="2"/>
        <v>0</v>
      </c>
      <c r="X9" s="345"/>
      <c r="Y9" s="402">
        <f t="shared" si="3"/>
        <v>24.110000000015134</v>
      </c>
    </row>
    <row r="10" spans="1:25" ht="15.75" customHeight="1" x14ac:dyDescent="0.3">
      <c r="A10" s="137">
        <v>4457</v>
      </c>
      <c r="B10" s="135" t="s">
        <v>268</v>
      </c>
      <c r="C10" s="476" t="s">
        <v>174</v>
      </c>
      <c r="D10" s="137" t="s">
        <v>175</v>
      </c>
      <c r="E10" s="281" t="s">
        <v>234</v>
      </c>
      <c r="F10" s="135" t="s">
        <v>233</v>
      </c>
      <c r="G10" s="135" t="s">
        <v>6</v>
      </c>
      <c r="H10" s="289">
        <v>0.05</v>
      </c>
      <c r="I10" s="289">
        <v>0.161</v>
      </c>
      <c r="J10" s="166">
        <v>45565</v>
      </c>
      <c r="K10" s="166">
        <v>45565</v>
      </c>
      <c r="L10" s="166">
        <v>44279</v>
      </c>
      <c r="M10" s="137" t="s">
        <v>235</v>
      </c>
      <c r="N10" s="343">
        <v>1684.11</v>
      </c>
      <c r="O10" s="344"/>
      <c r="P10" s="345">
        <f t="shared" si="0"/>
        <v>1684.11</v>
      </c>
      <c r="Q10" s="481"/>
      <c r="R10" s="357"/>
      <c r="S10" s="345">
        <f t="shared" si="1"/>
        <v>1684.11</v>
      </c>
      <c r="T10" s="172"/>
      <c r="U10" s="357"/>
      <c r="V10" s="344"/>
      <c r="W10" s="344">
        <f t="shared" si="2"/>
        <v>0</v>
      </c>
      <c r="X10" s="345"/>
      <c r="Y10" s="402">
        <f t="shared" si="3"/>
        <v>1684.11</v>
      </c>
    </row>
    <row r="11" spans="1:25" ht="15.75" customHeight="1" x14ac:dyDescent="0.3">
      <c r="A11" s="137">
        <v>4459</v>
      </c>
      <c r="B11" s="135" t="s">
        <v>192</v>
      </c>
      <c r="C11" s="476" t="s">
        <v>174</v>
      </c>
      <c r="D11" s="137" t="s">
        <v>175</v>
      </c>
      <c r="E11" s="281" t="s">
        <v>193</v>
      </c>
      <c r="F11" s="135" t="s">
        <v>176</v>
      </c>
      <c r="G11" s="135" t="s">
        <v>6</v>
      </c>
      <c r="H11" s="289">
        <v>0.05</v>
      </c>
      <c r="I11" s="289">
        <v>0.161</v>
      </c>
      <c r="J11" s="166">
        <v>45565</v>
      </c>
      <c r="K11" s="166">
        <v>45565</v>
      </c>
      <c r="L11" s="166">
        <v>44279</v>
      </c>
      <c r="M11" s="137" t="s">
        <v>177</v>
      </c>
      <c r="N11" s="343">
        <v>276908.42</v>
      </c>
      <c r="O11" s="344">
        <v>43.38</v>
      </c>
      <c r="P11" s="345">
        <f t="shared" si="0"/>
        <v>276951.8</v>
      </c>
      <c r="Q11" s="481"/>
      <c r="R11" s="357">
        <v>276951.8</v>
      </c>
      <c r="S11" s="345">
        <f t="shared" si="1"/>
        <v>0</v>
      </c>
      <c r="T11" s="172"/>
      <c r="U11" s="357">
        <v>0</v>
      </c>
      <c r="V11" s="344"/>
      <c r="W11" s="344">
        <f t="shared" si="2"/>
        <v>0</v>
      </c>
      <c r="X11" s="345"/>
      <c r="Y11" s="353">
        <f t="shared" si="3"/>
        <v>0</v>
      </c>
    </row>
    <row r="12" spans="1:25" ht="15.75" customHeight="1" x14ac:dyDescent="0.3">
      <c r="A12" s="137">
        <v>4461</v>
      </c>
      <c r="B12" s="135" t="s">
        <v>249</v>
      </c>
      <c r="C12" s="476" t="s">
        <v>174</v>
      </c>
      <c r="D12" s="137" t="s">
        <v>175</v>
      </c>
      <c r="E12" s="281" t="s">
        <v>236</v>
      </c>
      <c r="F12" s="135" t="s">
        <v>237</v>
      </c>
      <c r="G12" s="135" t="s">
        <v>6</v>
      </c>
      <c r="H12" s="289">
        <v>0.05</v>
      </c>
      <c r="I12" s="289">
        <v>0.161</v>
      </c>
      <c r="J12" s="166">
        <v>45565</v>
      </c>
      <c r="K12" s="166">
        <v>45565</v>
      </c>
      <c r="L12" s="166">
        <v>44279</v>
      </c>
      <c r="M12" s="137" t="s">
        <v>238</v>
      </c>
      <c r="N12" s="343">
        <v>1871.06</v>
      </c>
      <c r="O12" s="344"/>
      <c r="P12" s="345">
        <f t="shared" si="0"/>
        <v>1871.06</v>
      </c>
      <c r="Q12" s="481"/>
      <c r="R12" s="357"/>
      <c r="S12" s="345">
        <f t="shared" si="1"/>
        <v>1871.06</v>
      </c>
      <c r="T12" s="172"/>
      <c r="U12" s="357"/>
      <c r="V12" s="344"/>
      <c r="W12" s="344">
        <f t="shared" si="2"/>
        <v>0</v>
      </c>
      <c r="X12" s="345"/>
      <c r="Y12" s="353">
        <f t="shared" si="3"/>
        <v>1871.06</v>
      </c>
    </row>
    <row r="13" spans="1:25" ht="15.75" customHeight="1" x14ac:dyDescent="0.3">
      <c r="A13" s="137">
        <v>4462</v>
      </c>
      <c r="B13" s="135" t="s">
        <v>269</v>
      </c>
      <c r="C13" s="476" t="s">
        <v>174</v>
      </c>
      <c r="D13" s="137" t="s">
        <v>175</v>
      </c>
      <c r="E13" s="281" t="s">
        <v>239</v>
      </c>
      <c r="F13" s="135" t="s">
        <v>240</v>
      </c>
      <c r="G13" s="135" t="s">
        <v>6</v>
      </c>
      <c r="H13" s="289">
        <v>0.05</v>
      </c>
      <c r="I13" s="289">
        <v>0.161</v>
      </c>
      <c r="J13" s="166">
        <v>45565</v>
      </c>
      <c r="K13" s="166">
        <v>45565</v>
      </c>
      <c r="L13" s="166">
        <v>44279</v>
      </c>
      <c r="M13" s="137" t="s">
        <v>241</v>
      </c>
      <c r="N13" s="343">
        <v>2789.21</v>
      </c>
      <c r="O13" s="344"/>
      <c r="P13" s="345">
        <f t="shared" si="0"/>
        <v>2789.21</v>
      </c>
      <c r="Q13" s="481"/>
      <c r="R13" s="357"/>
      <c r="S13" s="345">
        <f t="shared" si="1"/>
        <v>2789.21</v>
      </c>
      <c r="T13" s="172"/>
      <c r="U13" s="357"/>
      <c r="V13" s="344"/>
      <c r="W13" s="344">
        <f t="shared" si="2"/>
        <v>0</v>
      </c>
      <c r="X13" s="345"/>
      <c r="Y13" s="353">
        <f t="shared" si="3"/>
        <v>2789.21</v>
      </c>
    </row>
    <row r="14" spans="1:25" ht="15.75" customHeight="1" x14ac:dyDescent="0.3">
      <c r="A14" s="137">
        <v>4463</v>
      </c>
      <c r="B14" s="135" t="s">
        <v>251</v>
      </c>
      <c r="C14" s="476" t="s">
        <v>174</v>
      </c>
      <c r="D14" s="137" t="s">
        <v>175</v>
      </c>
      <c r="E14" s="281" t="s">
        <v>242</v>
      </c>
      <c r="F14" s="135" t="s">
        <v>243</v>
      </c>
      <c r="G14" s="135" t="s">
        <v>6</v>
      </c>
      <c r="H14" s="289">
        <v>0.05</v>
      </c>
      <c r="I14" s="289">
        <v>0.161</v>
      </c>
      <c r="J14" s="166">
        <v>45565</v>
      </c>
      <c r="K14" s="166">
        <v>45565</v>
      </c>
      <c r="L14" s="166">
        <v>44279</v>
      </c>
      <c r="M14" s="137" t="s">
        <v>244</v>
      </c>
      <c r="N14" s="343">
        <v>9406.1299999999992</v>
      </c>
      <c r="O14" s="344"/>
      <c r="P14" s="345">
        <f t="shared" si="0"/>
        <v>9406.1299999999992</v>
      </c>
      <c r="Q14" s="481"/>
      <c r="R14" s="357"/>
      <c r="S14" s="345">
        <f t="shared" si="1"/>
        <v>9406.1299999999992</v>
      </c>
      <c r="T14" s="172"/>
      <c r="U14" s="357"/>
      <c r="V14" s="344"/>
      <c r="W14" s="344">
        <f t="shared" si="2"/>
        <v>0</v>
      </c>
      <c r="X14" s="419"/>
      <c r="Y14" s="402">
        <f t="shared" si="3"/>
        <v>9406.1299999999992</v>
      </c>
    </row>
    <row r="15" spans="1:25" ht="15.75" customHeight="1" thickBot="1" x14ac:dyDescent="0.35">
      <c r="B15" s="140"/>
      <c r="C15" s="178"/>
      <c r="D15" s="178"/>
      <c r="E15" s="178"/>
      <c r="M15" s="218" t="s">
        <v>37</v>
      </c>
      <c r="N15" s="346">
        <f>SUM(N7:N14)</f>
        <v>481151.78</v>
      </c>
      <c r="O15" s="347">
        <f>SUM(O7:O14)</f>
        <v>54.230000000000004</v>
      </c>
      <c r="P15" s="348">
        <f>SUM(P7:P14)</f>
        <v>481206.01</v>
      </c>
      <c r="Q15" s="130"/>
      <c r="R15" s="424">
        <f>SUM(R7:R14)</f>
        <v>346165.64</v>
      </c>
      <c r="S15" s="348">
        <f>SUM(S7:S14)</f>
        <v>135040.37000000002</v>
      </c>
      <c r="T15" s="130"/>
      <c r="U15" s="538">
        <f>SUM(U7:U14)</f>
        <v>0</v>
      </c>
      <c r="V15" s="347">
        <f>SUM(V7:V14)</f>
        <v>0</v>
      </c>
      <c r="W15" s="347">
        <f>SUM(W7:W14)</f>
        <v>0</v>
      </c>
      <c r="X15" s="421">
        <f>SUM(X7:X14)</f>
        <v>0</v>
      </c>
      <c r="Y15" s="424">
        <f t="shared" ref="Y15" si="4">SUM(Y7:Y14)</f>
        <v>135040.37000000002</v>
      </c>
    </row>
    <row r="16" spans="1:25" ht="15.75" customHeight="1" thickTop="1" x14ac:dyDescent="0.3">
      <c r="B16" s="132" t="s">
        <v>109</v>
      </c>
      <c r="C16" s="178"/>
      <c r="D16" s="178"/>
      <c r="E16" s="178"/>
      <c r="M16" s="218"/>
      <c r="N16" s="168"/>
      <c r="O16" s="168"/>
      <c r="P16" s="168"/>
      <c r="R16" s="168"/>
      <c r="S16" s="168"/>
      <c r="T16" s="167"/>
    </row>
    <row r="17" spans="2:20" ht="15.75" customHeight="1" x14ac:dyDescent="0.3">
      <c r="B17" s="582" t="s">
        <v>216</v>
      </c>
      <c r="C17" s="582"/>
      <c r="D17" s="582"/>
      <c r="E17" s="582"/>
      <c r="F17" s="582"/>
      <c r="G17" s="582"/>
      <c r="H17" s="173"/>
      <c r="I17" s="173"/>
      <c r="J17" s="173"/>
      <c r="M17" s="218"/>
      <c r="N17" s="168"/>
      <c r="O17" s="168"/>
      <c r="P17" s="168"/>
      <c r="R17" s="168"/>
      <c r="S17" s="168"/>
      <c r="T17" s="167"/>
    </row>
    <row r="18" spans="2:20" ht="15.75" customHeight="1" x14ac:dyDescent="0.3">
      <c r="C18" s="178"/>
      <c r="D18" s="178"/>
      <c r="E18" s="178"/>
      <c r="M18" s="218"/>
      <c r="N18" s="168"/>
      <c r="O18" s="168"/>
      <c r="P18" s="168"/>
      <c r="R18" s="168"/>
      <c r="S18" s="168"/>
      <c r="T18" s="167"/>
    </row>
    <row r="19" spans="2:20" ht="15.75" customHeight="1" x14ac:dyDescent="0.3">
      <c r="B19" s="582" t="s">
        <v>113</v>
      </c>
      <c r="C19" s="582"/>
      <c r="D19" s="582"/>
      <c r="E19" s="582"/>
      <c r="F19" s="582"/>
      <c r="G19" s="582"/>
      <c r="H19" s="173"/>
      <c r="I19" s="173"/>
      <c r="J19" s="173"/>
      <c r="M19" s="218"/>
      <c r="N19" s="168"/>
      <c r="O19" s="168"/>
      <c r="P19" s="168"/>
      <c r="R19" s="168"/>
      <c r="S19" s="168"/>
      <c r="T19" s="167"/>
    </row>
    <row r="20" spans="2:20" ht="15.75" customHeight="1" x14ac:dyDescent="0.3">
      <c r="B20" s="173"/>
      <c r="C20" s="173"/>
      <c r="D20" s="173"/>
      <c r="E20" s="173"/>
      <c r="F20" s="173"/>
      <c r="G20" s="173"/>
      <c r="H20" s="173"/>
      <c r="I20" s="173"/>
      <c r="J20" s="173"/>
      <c r="M20" s="218"/>
      <c r="N20" s="168"/>
      <c r="O20" s="168"/>
      <c r="P20" s="168"/>
      <c r="R20" s="168"/>
      <c r="S20" s="168"/>
      <c r="T20" s="167"/>
    </row>
    <row r="21" spans="2:20" ht="15.75" customHeight="1" x14ac:dyDescent="0.3">
      <c r="B21" s="582" t="s">
        <v>134</v>
      </c>
      <c r="C21" s="582"/>
      <c r="D21" s="582"/>
      <c r="E21" s="582"/>
      <c r="F21" s="582"/>
      <c r="G21" s="582"/>
      <c r="H21" s="173"/>
      <c r="I21" s="173"/>
      <c r="J21" s="173"/>
      <c r="M21" s="218"/>
      <c r="N21" s="168"/>
      <c r="O21" s="168"/>
      <c r="P21" s="168"/>
      <c r="R21" s="168"/>
      <c r="S21" s="168"/>
      <c r="T21" s="167"/>
    </row>
    <row r="22" spans="2:20" ht="15.75" customHeight="1" x14ac:dyDescent="0.3">
      <c r="B22" s="593" t="s">
        <v>133</v>
      </c>
      <c r="C22" s="582"/>
      <c r="D22" s="582"/>
      <c r="E22" s="582"/>
      <c r="F22" s="582"/>
      <c r="G22" s="582"/>
      <c r="H22" s="173"/>
      <c r="I22" s="173"/>
      <c r="J22" s="173"/>
      <c r="M22" s="218"/>
      <c r="N22" s="168"/>
      <c r="O22" s="168"/>
      <c r="P22" s="168"/>
      <c r="R22" s="168"/>
      <c r="S22" s="168"/>
      <c r="T22" s="167"/>
    </row>
    <row r="23" spans="2:20" ht="15.75" customHeight="1" x14ac:dyDescent="0.3">
      <c r="B23" s="173"/>
      <c r="C23" s="173"/>
      <c r="D23" s="173"/>
      <c r="E23" s="173"/>
      <c r="F23" s="173"/>
      <c r="G23" s="173"/>
      <c r="H23" s="173"/>
      <c r="I23" s="173"/>
      <c r="J23" s="173"/>
      <c r="M23" s="218"/>
      <c r="N23" s="168"/>
      <c r="O23" s="168"/>
      <c r="P23" s="168"/>
      <c r="R23" s="168"/>
      <c r="S23" s="168"/>
      <c r="T23" s="167"/>
    </row>
    <row r="24" spans="2:20" ht="15.75" customHeight="1" x14ac:dyDescent="0.3">
      <c r="B24" s="131" t="s">
        <v>96</v>
      </c>
      <c r="C24" s="176" t="s">
        <v>99</v>
      </c>
      <c r="D24" s="176" t="s">
        <v>100</v>
      </c>
      <c r="E24" s="176"/>
      <c r="F24" s="173"/>
      <c r="G24" s="173"/>
      <c r="H24" s="173"/>
      <c r="I24" s="173"/>
      <c r="J24" s="173"/>
      <c r="M24" s="218"/>
      <c r="N24" s="168"/>
      <c r="O24" s="168"/>
      <c r="P24" s="168"/>
      <c r="R24" s="168"/>
      <c r="S24" s="168"/>
      <c r="T24" s="167"/>
    </row>
    <row r="25" spans="2:20" ht="15.75" customHeight="1" x14ac:dyDescent="0.3">
      <c r="B25" s="135" t="s">
        <v>97</v>
      </c>
      <c r="C25" s="178" t="s">
        <v>189</v>
      </c>
      <c r="D25" s="178" t="s">
        <v>103</v>
      </c>
      <c r="E25" s="178"/>
      <c r="M25" s="218"/>
      <c r="N25" s="168"/>
      <c r="O25" s="168"/>
      <c r="P25" s="168"/>
      <c r="R25" s="168"/>
      <c r="S25" s="168"/>
      <c r="T25" s="167"/>
    </row>
    <row r="26" spans="2:20" ht="15.75" customHeight="1" x14ac:dyDescent="0.3">
      <c r="B26" s="135" t="s">
        <v>98</v>
      </c>
      <c r="C26" s="178" t="s">
        <v>173</v>
      </c>
      <c r="D26" s="178" t="s">
        <v>190</v>
      </c>
      <c r="E26" s="178"/>
      <c r="M26" s="218"/>
      <c r="N26" s="168"/>
      <c r="O26" s="168"/>
      <c r="P26" s="168"/>
      <c r="R26" s="168"/>
      <c r="S26" s="168"/>
      <c r="T26" s="167"/>
    </row>
    <row r="27" spans="2:20" ht="15.75" customHeight="1" x14ac:dyDescent="0.3">
      <c r="B27" s="135" t="s">
        <v>205</v>
      </c>
      <c r="C27" s="178" t="s">
        <v>187</v>
      </c>
      <c r="D27" s="178" t="s">
        <v>188</v>
      </c>
      <c r="E27" s="178"/>
      <c r="M27" s="218"/>
      <c r="N27" s="168"/>
      <c r="O27" s="168"/>
      <c r="P27" s="168"/>
      <c r="Q27" s="140"/>
      <c r="R27" s="168"/>
      <c r="S27" s="168"/>
      <c r="T27" s="167"/>
    </row>
    <row r="28" spans="2:20" ht="15.75" customHeight="1" x14ac:dyDescent="0.3">
      <c r="E28" s="178"/>
      <c r="M28" s="218"/>
      <c r="N28" s="168"/>
      <c r="O28" s="168"/>
      <c r="P28" s="168"/>
      <c r="Q28" s="140"/>
      <c r="R28" s="168"/>
      <c r="S28" s="168"/>
      <c r="T28" s="167"/>
    </row>
    <row r="29" spans="2:20" ht="15.75" customHeight="1" x14ac:dyDescent="0.3">
      <c r="C29" s="178"/>
      <c r="D29" s="178"/>
      <c r="E29" s="178"/>
      <c r="M29" s="218"/>
      <c r="N29" s="168"/>
      <c r="O29" s="168"/>
      <c r="P29" s="168"/>
      <c r="Q29" s="140"/>
      <c r="R29" s="168"/>
      <c r="S29" s="168"/>
      <c r="T29" s="167"/>
    </row>
    <row r="30" spans="2:20" ht="15.75" customHeight="1" x14ac:dyDescent="0.3">
      <c r="B30" s="581" t="s">
        <v>300</v>
      </c>
      <c r="C30" s="581"/>
      <c r="D30" s="581"/>
      <c r="E30" s="581"/>
      <c r="F30" s="581"/>
      <c r="G30" s="581"/>
      <c r="H30" s="581"/>
      <c r="I30" s="581"/>
      <c r="M30" s="218"/>
      <c r="N30" s="168"/>
      <c r="O30" s="168"/>
      <c r="P30" s="168"/>
      <c r="Q30" s="140"/>
      <c r="R30" s="168"/>
      <c r="S30" s="168"/>
      <c r="T30" s="167"/>
    </row>
    <row r="31" spans="2:20" ht="15.75" customHeight="1" x14ac:dyDescent="0.3">
      <c r="B31" s="128"/>
      <c r="C31" s="178"/>
      <c r="D31" s="178"/>
      <c r="E31" s="178"/>
      <c r="M31" s="218"/>
      <c r="N31" s="168"/>
      <c r="O31" s="168"/>
      <c r="P31" s="168"/>
      <c r="Q31" s="140"/>
      <c r="R31" s="168"/>
      <c r="S31" s="168"/>
      <c r="T31" s="167"/>
    </row>
    <row r="32" spans="2:20" ht="15.75" customHeight="1" x14ac:dyDescent="0.3">
      <c r="B32" s="255"/>
      <c r="C32" s="180"/>
      <c r="D32" s="180"/>
      <c r="E32" s="180"/>
      <c r="F32" s="180"/>
      <c r="G32" s="180"/>
      <c r="H32" s="180"/>
      <c r="I32" s="180"/>
      <c r="J32" s="180"/>
      <c r="K32" s="182"/>
      <c r="L32" s="180"/>
      <c r="M32" s="180"/>
      <c r="N32" s="180"/>
      <c r="O32" s="181"/>
      <c r="P32" s="181"/>
      <c r="Q32" s="181"/>
      <c r="R32" s="290" t="s">
        <v>219</v>
      </c>
      <c r="S32" s="183"/>
      <c r="T32" s="191"/>
    </row>
    <row r="33" spans="2:24" ht="15.75" customHeight="1" x14ac:dyDescent="0.3">
      <c r="B33" s="274" t="s">
        <v>218</v>
      </c>
      <c r="C33" s="185" t="s">
        <v>1</v>
      </c>
      <c r="D33" s="185"/>
      <c r="E33" s="185"/>
      <c r="F33" s="185" t="s">
        <v>33</v>
      </c>
      <c r="G33" s="185" t="s">
        <v>34</v>
      </c>
      <c r="H33" s="185"/>
      <c r="I33" s="185"/>
      <c r="J33" s="185"/>
      <c r="K33" s="185"/>
      <c r="L33" s="185"/>
      <c r="M33" s="185" t="s">
        <v>35</v>
      </c>
      <c r="N33" s="185" t="s">
        <v>36</v>
      </c>
      <c r="O33" s="187"/>
      <c r="P33" s="187"/>
      <c r="Q33" s="187"/>
      <c r="R33" s="187" t="s">
        <v>79</v>
      </c>
      <c r="S33" s="187"/>
    </row>
    <row r="34" spans="2:24" ht="15.75" customHeight="1" x14ac:dyDescent="0.3">
      <c r="B34" s="189"/>
      <c r="C34" s="145"/>
      <c r="D34" s="145"/>
      <c r="E34" s="145"/>
      <c r="F34" s="145"/>
      <c r="G34" s="145"/>
      <c r="H34" s="145"/>
      <c r="I34" s="145"/>
      <c r="J34" s="145"/>
      <c r="K34" s="145"/>
      <c r="L34" s="145"/>
      <c r="M34" s="145"/>
      <c r="N34" s="145"/>
      <c r="R34" s="293"/>
      <c r="S34" s="294"/>
      <c r="T34" s="191"/>
    </row>
    <row r="35" spans="2:24" ht="15.75" customHeight="1" x14ac:dyDescent="0.3">
      <c r="B35" s="189"/>
      <c r="C35" s="145"/>
      <c r="D35" s="145"/>
      <c r="E35" s="145"/>
      <c r="F35" s="145"/>
      <c r="G35" s="145"/>
      <c r="H35" s="145"/>
      <c r="I35" s="145"/>
      <c r="J35" s="145"/>
      <c r="K35" s="145"/>
      <c r="L35" s="145"/>
      <c r="M35" s="145"/>
      <c r="N35" s="145"/>
    </row>
    <row r="36" spans="2:24" ht="15.75" customHeight="1" x14ac:dyDescent="0.3">
      <c r="B36" s="204"/>
      <c r="C36" s="205"/>
      <c r="D36" s="205"/>
      <c r="E36" s="205"/>
      <c r="F36" s="206"/>
      <c r="G36" s="207"/>
      <c r="H36" s="207"/>
      <c r="I36" s="207"/>
      <c r="J36" s="207"/>
      <c r="K36" s="207"/>
      <c r="L36" s="207"/>
      <c r="M36" s="161"/>
      <c r="N36" s="203"/>
    </row>
    <row r="37" spans="2:24" ht="15.75" customHeight="1" x14ac:dyDescent="0.3">
      <c r="B37" s="229"/>
      <c r="C37" s="224"/>
      <c r="D37" s="224"/>
      <c r="E37" s="224"/>
      <c r="F37" s="206"/>
      <c r="G37" s="230"/>
      <c r="H37" s="230"/>
      <c r="I37" s="230"/>
      <c r="J37" s="230"/>
      <c r="K37" s="207"/>
      <c r="L37" s="230"/>
      <c r="M37" s="161"/>
      <c r="N37" s="235"/>
      <c r="O37" s="140"/>
      <c r="P37" s="140"/>
      <c r="Q37" s="140"/>
    </row>
    <row r="38" spans="2:24" ht="15.75" customHeight="1" x14ac:dyDescent="0.3">
      <c r="B38" s="229"/>
      <c r="C38" s="224"/>
      <c r="D38" s="224"/>
      <c r="E38" s="224"/>
      <c r="F38" s="206"/>
      <c r="G38" s="230"/>
      <c r="H38" s="230"/>
      <c r="I38" s="230"/>
      <c r="J38" s="230"/>
      <c r="K38" s="207"/>
      <c r="L38" s="230"/>
      <c r="M38" s="161"/>
      <c r="N38" s="235"/>
      <c r="O38" s="140"/>
      <c r="P38" s="140"/>
      <c r="Q38" s="140"/>
    </row>
    <row r="39" spans="2:24" ht="15.75" customHeight="1" x14ac:dyDescent="0.3">
      <c r="B39" s="229"/>
      <c r="C39" s="224"/>
      <c r="D39" s="224"/>
      <c r="E39" s="224"/>
      <c r="F39" s="206"/>
      <c r="G39" s="230"/>
      <c r="H39" s="230"/>
      <c r="I39" s="230"/>
      <c r="J39" s="230"/>
      <c r="K39" s="207"/>
      <c r="L39" s="230"/>
      <c r="M39" s="161"/>
      <c r="N39" s="235"/>
      <c r="O39" s="140"/>
      <c r="P39" s="140"/>
      <c r="Q39" s="140"/>
    </row>
    <row r="40" spans="2:24" ht="15.75" customHeight="1" x14ac:dyDescent="0.3">
      <c r="B40" s="229"/>
      <c r="C40" s="224"/>
      <c r="D40" s="224"/>
      <c r="E40" s="224"/>
      <c r="F40" s="206"/>
      <c r="G40" s="230"/>
      <c r="H40" s="230"/>
      <c r="I40" s="230"/>
      <c r="J40" s="230"/>
      <c r="K40" s="207"/>
      <c r="L40" s="230"/>
      <c r="M40" s="161"/>
      <c r="N40" s="235"/>
      <c r="O40" s="140"/>
      <c r="P40" s="140"/>
      <c r="Q40" s="140"/>
    </row>
    <row r="41" spans="2:24" ht="15.75" customHeight="1" x14ac:dyDescent="0.3">
      <c r="B41" s="229"/>
      <c r="C41" s="224"/>
      <c r="D41" s="224"/>
      <c r="E41" s="224"/>
      <c r="F41" s="206"/>
      <c r="G41" s="230"/>
      <c r="H41" s="230"/>
      <c r="I41" s="230"/>
      <c r="J41" s="230"/>
      <c r="K41" s="207"/>
      <c r="L41" s="230"/>
      <c r="M41" s="161"/>
      <c r="N41" s="235"/>
      <c r="O41" s="140"/>
      <c r="P41" s="140"/>
      <c r="Q41" s="140"/>
    </row>
    <row r="42" spans="2:24" ht="15.75" customHeight="1" x14ac:dyDescent="0.3">
      <c r="B42" s="229"/>
      <c r="C42" s="224"/>
      <c r="D42" s="224"/>
      <c r="E42" s="224"/>
      <c r="F42" s="206"/>
      <c r="G42" s="230"/>
      <c r="H42" s="230"/>
      <c r="I42" s="230"/>
      <c r="J42" s="230"/>
      <c r="K42" s="207"/>
      <c r="L42" s="230"/>
      <c r="M42" s="161"/>
      <c r="N42" s="235"/>
      <c r="O42" s="140"/>
      <c r="P42" s="140"/>
      <c r="Q42" s="140"/>
    </row>
    <row r="43" spans="2:24" ht="15.75" customHeight="1" x14ac:dyDescent="0.3">
      <c r="B43" s="229"/>
      <c r="C43" s="224"/>
      <c r="D43" s="224"/>
      <c r="E43" s="224"/>
      <c r="F43" s="206"/>
      <c r="G43" s="230"/>
      <c r="H43" s="230"/>
      <c r="I43" s="230"/>
      <c r="J43" s="230"/>
      <c r="K43" s="207"/>
      <c r="L43" s="230"/>
      <c r="M43" s="232"/>
      <c r="N43" s="235"/>
      <c r="O43" s="140"/>
      <c r="P43" s="140"/>
      <c r="Q43" s="140"/>
    </row>
    <row r="44" spans="2:24" ht="15.75" customHeight="1" x14ac:dyDescent="0.3">
      <c r="B44" s="229"/>
      <c r="C44" s="224"/>
      <c r="D44" s="224"/>
      <c r="E44" s="224"/>
      <c r="F44" s="206"/>
      <c r="G44" s="230"/>
      <c r="H44" s="230"/>
      <c r="I44" s="230"/>
      <c r="J44" s="230"/>
      <c r="K44" s="207"/>
      <c r="L44" s="230"/>
      <c r="M44" s="226"/>
      <c r="N44" s="203"/>
      <c r="O44" s="231"/>
      <c r="P44" s="231"/>
      <c r="Q44" s="140"/>
    </row>
    <row r="45" spans="2:24" ht="15.75" customHeight="1" x14ac:dyDescent="0.3">
      <c r="B45" s="229"/>
      <c r="C45" s="224"/>
      <c r="D45" s="224"/>
      <c r="E45" s="224"/>
      <c r="F45" s="206"/>
      <c r="G45" s="230"/>
      <c r="H45" s="230"/>
      <c r="I45" s="230"/>
      <c r="J45" s="230"/>
      <c r="K45" s="207"/>
      <c r="L45" s="230"/>
      <c r="M45" s="226"/>
      <c r="N45" s="203"/>
      <c r="O45" s="231"/>
      <c r="P45" s="231"/>
      <c r="Q45" s="140"/>
    </row>
    <row r="46" spans="2:24" ht="15.75" customHeight="1" x14ac:dyDescent="0.3">
      <c r="B46" s="229"/>
      <c r="C46" s="224"/>
      <c r="D46" s="224"/>
      <c r="E46" s="224"/>
      <c r="F46" s="206"/>
      <c r="G46" s="230"/>
      <c r="H46" s="230"/>
      <c r="I46" s="230"/>
      <c r="J46" s="230"/>
      <c r="K46" s="207"/>
      <c r="L46" s="230"/>
      <c r="M46" s="226"/>
      <c r="N46" s="203"/>
      <c r="O46" s="231"/>
      <c r="P46" s="231"/>
      <c r="Q46" s="140"/>
    </row>
    <row r="47" spans="2:24" ht="15.75" customHeight="1" x14ac:dyDescent="0.3">
      <c r="B47" s="229"/>
      <c r="C47" s="224"/>
      <c r="D47" s="224"/>
      <c r="E47" s="224"/>
      <c r="F47" s="206"/>
      <c r="G47" s="230"/>
      <c r="H47" s="230"/>
      <c r="I47" s="230"/>
      <c r="J47" s="230"/>
      <c r="K47" s="207"/>
      <c r="L47" s="230"/>
      <c r="M47" s="226"/>
      <c r="N47" s="203"/>
      <c r="O47" s="231"/>
      <c r="P47" s="231"/>
      <c r="Q47" s="140"/>
    </row>
    <row r="48" spans="2:24" ht="15.75" customHeight="1" x14ac:dyDescent="0.3">
      <c r="B48" s="229"/>
      <c r="C48" s="224"/>
      <c r="D48" s="224"/>
      <c r="E48" s="224"/>
      <c r="F48" s="206"/>
      <c r="G48" s="230"/>
      <c r="H48" s="230"/>
      <c r="I48" s="230"/>
      <c r="J48" s="230"/>
      <c r="K48" s="207"/>
      <c r="L48" s="230"/>
      <c r="M48" s="226"/>
      <c r="N48" s="203"/>
      <c r="O48" s="231"/>
      <c r="P48" s="237"/>
      <c r="Q48" s="146"/>
      <c r="R48" s="143"/>
      <c r="S48" s="143"/>
      <c r="T48" s="146"/>
      <c r="X48" s="168"/>
    </row>
    <row r="49" spans="2:23" ht="15.75" customHeight="1" x14ac:dyDescent="0.3">
      <c r="B49" s="229"/>
      <c r="C49" s="224"/>
      <c r="D49" s="224"/>
      <c r="E49" s="224"/>
      <c r="F49" s="206"/>
      <c r="G49" s="230"/>
      <c r="H49" s="230"/>
      <c r="I49" s="230"/>
      <c r="J49" s="230"/>
      <c r="K49" s="207"/>
      <c r="L49" s="230"/>
      <c r="M49" s="226"/>
      <c r="N49" s="203"/>
      <c r="O49" s="231"/>
      <c r="P49" s="237"/>
      <c r="Q49" s="146"/>
      <c r="R49" s="143"/>
      <c r="S49" s="143"/>
      <c r="T49" s="146"/>
    </row>
    <row r="50" spans="2:23" ht="15.75" customHeight="1" x14ac:dyDescent="0.3">
      <c r="P50" s="163"/>
      <c r="Q50" s="143"/>
      <c r="R50" s="143"/>
      <c r="S50" s="143"/>
      <c r="T50" s="162"/>
    </row>
    <row r="51" spans="2:23" ht="15.75" customHeight="1" x14ac:dyDescent="0.3">
      <c r="F51" s="169"/>
      <c r="G51" s="234"/>
      <c r="H51" s="234"/>
      <c r="I51" s="234"/>
      <c r="J51" s="234"/>
      <c r="K51" s="233"/>
      <c r="L51" s="234"/>
      <c r="P51" s="143"/>
      <c r="Q51" s="143"/>
      <c r="R51" s="143"/>
      <c r="S51" s="143"/>
      <c r="T51" s="146"/>
    </row>
    <row r="52" spans="2:23" ht="15.75" customHeight="1" x14ac:dyDescent="0.3">
      <c r="P52" s="143"/>
      <c r="Q52" s="143"/>
      <c r="R52" s="143"/>
      <c r="S52" s="143"/>
      <c r="T52" s="146"/>
      <c r="V52" s="135" t="s">
        <v>202</v>
      </c>
      <c r="W52" s="168">
        <f>W15</f>
        <v>0</v>
      </c>
    </row>
    <row r="53" spans="2:23" ht="15.75" customHeight="1" x14ac:dyDescent="0.3">
      <c r="P53" s="143"/>
      <c r="Q53" s="143"/>
      <c r="R53" s="143"/>
      <c r="S53" s="143"/>
      <c r="T53" s="146"/>
    </row>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sheetData>
  <mergeCells count="7">
    <mergeCell ref="U4:W4"/>
    <mergeCell ref="U5:W5"/>
    <mergeCell ref="B30:I30"/>
    <mergeCell ref="B22:G22"/>
    <mergeCell ref="B17:G17"/>
    <mergeCell ref="B19:G19"/>
    <mergeCell ref="B21:G21"/>
  </mergeCells>
  <conditionalFormatting sqref="A7:P14 R7:S14 U7:Y14">
    <cfRule type="expression" dxfId="142" priority="2">
      <formula>MOD(ROW(),2)=0</formula>
    </cfRule>
  </conditionalFormatting>
  <hyperlinks>
    <hyperlink ref="B22" r:id="rId1" xr:uid="{00000000-0004-0000-0F00-000000000000}"/>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Y68"/>
  <sheetViews>
    <sheetView showGridLines="0" zoomScale="80" zoomScaleNormal="80" workbookViewId="0">
      <pane xSplit="2" ySplit="6" topLeftCell="K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5.664062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6640625" style="135" customWidth="1"/>
    <col min="9" max="10" width="12.44140625" style="135" customWidth="1"/>
    <col min="11" max="11" width="15" style="135" customWidth="1"/>
    <col min="12" max="12" width="15.88671875" style="135" bestFit="1" customWidth="1"/>
    <col min="13" max="13" width="19.33203125" style="135" customWidth="1"/>
    <col min="14" max="14" width="15.88671875" style="135" bestFit="1" customWidth="1"/>
    <col min="15" max="15" width="13" style="135" bestFit="1" customWidth="1"/>
    <col min="16" max="16" width="15.88671875" style="135" bestFit="1" customWidth="1"/>
    <col min="17" max="17" width="3.6640625" style="135" customWidth="1"/>
    <col min="18" max="18" width="16.5546875" style="135" customWidth="1"/>
    <col min="19" max="19" width="15.88671875" style="135" bestFit="1" customWidth="1"/>
    <col min="20" max="20" width="3.6640625" style="140" customWidth="1"/>
    <col min="21" max="21" width="15.109375" style="135" bestFit="1" customWidth="1"/>
    <col min="22" max="22" width="15" style="135" bestFit="1" customWidth="1"/>
    <col min="23" max="23" width="15.109375" style="135" bestFit="1" customWidth="1"/>
    <col min="24" max="24" width="14.33203125" style="135" customWidth="1"/>
    <col min="25" max="25" width="15.88671875" style="135" customWidth="1"/>
    <col min="26" max="26" width="10" style="135" bestFit="1" customWidth="1"/>
    <col min="27" max="16384" width="9.109375" style="135"/>
  </cols>
  <sheetData>
    <row r="1" spans="1:25" ht="15.75" customHeight="1" x14ac:dyDescent="0.3">
      <c r="A1" s="132" t="s">
        <v>166</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54</v>
      </c>
      <c r="B3" s="132"/>
      <c r="D3" s="132"/>
      <c r="E3" s="132"/>
      <c r="F3" s="131"/>
      <c r="Q3" s="140"/>
      <c r="R3" s="140"/>
      <c r="S3" s="140"/>
      <c r="U3" s="136"/>
      <c r="V3" s="142"/>
    </row>
    <row r="4" spans="1:25" ht="15.75" customHeight="1" x14ac:dyDescent="0.3">
      <c r="A4" s="132" t="s">
        <v>141</v>
      </c>
      <c r="N4" s="244"/>
      <c r="O4" s="244"/>
      <c r="P4" s="244"/>
      <c r="Q4" s="145"/>
      <c r="R4" s="140"/>
      <c r="S4" s="140"/>
      <c r="T4" s="145"/>
      <c r="U4" s="577" t="s">
        <v>291</v>
      </c>
      <c r="V4" s="577"/>
      <c r="W4" s="577"/>
      <c r="X4" s="147"/>
      <c r="Y4" s="146"/>
    </row>
    <row r="5" spans="1:25" ht="15" thickBot="1" x14ac:dyDescent="0.35">
      <c r="A5" s="137"/>
      <c r="H5" s="147"/>
      <c r="I5" s="147"/>
      <c r="N5" s="244"/>
      <c r="O5" s="244"/>
      <c r="P5" s="244"/>
      <c r="Q5" s="145"/>
      <c r="R5" s="148"/>
      <c r="S5" s="148"/>
      <c r="T5" s="145"/>
      <c r="U5" s="579"/>
      <c r="V5" s="579"/>
      <c r="W5" s="579"/>
      <c r="X5" s="145"/>
      <c r="Y5" s="149"/>
    </row>
    <row r="6" spans="1:25" s="196" customFormat="1"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2" t="str">
        <f>'#1571 South Tech Academy'!S6</f>
        <v>Available Budget as of 7/1/2024</v>
      </c>
      <c r="T6" s="195"/>
      <c r="U6" s="329" t="s">
        <v>199</v>
      </c>
      <c r="V6" s="330" t="s">
        <v>214</v>
      </c>
      <c r="W6" s="331" t="s">
        <v>215</v>
      </c>
      <c r="X6" s="367" t="s">
        <v>290</v>
      </c>
      <c r="Y6" s="157" t="str">
        <f>'#3394 Montessori Acad Early  '!Y6</f>
        <v>Available Budget as of 08/30/24</v>
      </c>
    </row>
    <row r="7" spans="1:25" ht="15.75" customHeight="1" x14ac:dyDescent="0.3">
      <c r="A7" s="137">
        <v>4201</v>
      </c>
      <c r="B7" s="135" t="s">
        <v>208</v>
      </c>
      <c r="C7" s="351" t="s">
        <v>93</v>
      </c>
      <c r="D7" s="178" t="s">
        <v>270</v>
      </c>
      <c r="E7" s="178" t="s">
        <v>301</v>
      </c>
      <c r="F7" s="137" t="s">
        <v>302</v>
      </c>
      <c r="G7" s="135" t="s">
        <v>6</v>
      </c>
      <c r="H7" s="165">
        <v>1.8800000000000001E-2</v>
      </c>
      <c r="I7" s="165">
        <v>0.161</v>
      </c>
      <c r="J7" s="166">
        <v>45838</v>
      </c>
      <c r="K7" s="166">
        <v>45839</v>
      </c>
      <c r="L7" s="166">
        <v>45474</v>
      </c>
      <c r="M7" s="137" t="s">
        <v>296</v>
      </c>
      <c r="N7" s="354">
        <v>301324.5</v>
      </c>
      <c r="O7" s="369"/>
      <c r="P7" s="370">
        <f>N7+O7</f>
        <v>301324.5</v>
      </c>
      <c r="Q7" s="395"/>
      <c r="R7" s="398">
        <v>0</v>
      </c>
      <c r="S7" s="370">
        <f>P7-R7</f>
        <v>301324.5</v>
      </c>
      <c r="T7" s="375"/>
      <c r="U7" s="354">
        <v>0</v>
      </c>
      <c r="V7" s="355">
        <v>0</v>
      </c>
      <c r="W7" s="355">
        <f>U7+V7</f>
        <v>0</v>
      </c>
      <c r="X7" s="439">
        <v>0</v>
      </c>
      <c r="Y7" s="436">
        <f>S7-W7</f>
        <v>301324.5</v>
      </c>
    </row>
    <row r="8" spans="1:25" s="143" customFormat="1" ht="15.75" customHeight="1" x14ac:dyDescent="0.3">
      <c r="A8" s="158">
        <v>4221</v>
      </c>
      <c r="B8" s="143" t="s">
        <v>276</v>
      </c>
      <c r="C8" s="393" t="s">
        <v>211</v>
      </c>
      <c r="D8" s="160" t="s">
        <v>228</v>
      </c>
      <c r="E8" s="160" t="s">
        <v>271</v>
      </c>
      <c r="F8" s="158" t="s">
        <v>277</v>
      </c>
      <c r="G8" s="143" t="s">
        <v>6</v>
      </c>
      <c r="H8" s="165">
        <v>1.8800000000000001E-2</v>
      </c>
      <c r="I8" s="165">
        <v>0.161</v>
      </c>
      <c r="J8" s="161">
        <v>45504</v>
      </c>
      <c r="K8" s="161">
        <v>45519</v>
      </c>
      <c r="L8" s="161">
        <v>45108</v>
      </c>
      <c r="M8" s="158" t="s">
        <v>272</v>
      </c>
      <c r="N8" s="343">
        <v>372907.93</v>
      </c>
      <c r="O8" s="380"/>
      <c r="P8" s="381">
        <f t="shared" ref="P8:P9" si="0">N8+O8</f>
        <v>372907.93</v>
      </c>
      <c r="Q8" s="396"/>
      <c r="R8" s="399">
        <f>30240.83+263661.68</f>
        <v>293902.51</v>
      </c>
      <c r="S8" s="381">
        <f t="shared" ref="S8:S15" si="1">P8-R8</f>
        <v>79005.419999999984</v>
      </c>
      <c r="T8" s="397"/>
      <c r="U8" s="343">
        <v>45869.71</v>
      </c>
      <c r="V8" s="350">
        <v>0</v>
      </c>
      <c r="W8" s="344">
        <f t="shared" ref="W8:W9" si="2">U8+V8</f>
        <v>45869.71</v>
      </c>
      <c r="X8" s="419">
        <v>0</v>
      </c>
      <c r="Y8" s="438">
        <f t="shared" ref="Y8:Y15" si="3">S8-W8</f>
        <v>33135.709999999985</v>
      </c>
    </row>
    <row r="9" spans="1:25" s="143" customFormat="1" ht="15.75" customHeight="1" x14ac:dyDescent="0.3">
      <c r="A9" s="158">
        <v>4228</v>
      </c>
      <c r="B9" s="135" t="s">
        <v>285</v>
      </c>
      <c r="C9" s="509" t="s">
        <v>286</v>
      </c>
      <c r="D9" s="137" t="s">
        <v>287</v>
      </c>
      <c r="E9" s="137" t="s">
        <v>280</v>
      </c>
      <c r="F9" s="166" t="s">
        <v>288</v>
      </c>
      <c r="G9" s="229" t="s">
        <v>6</v>
      </c>
      <c r="H9" s="514">
        <v>1.8800000000000001E-2</v>
      </c>
      <c r="I9" s="514">
        <v>0.161</v>
      </c>
      <c r="J9" s="166">
        <v>45565</v>
      </c>
      <c r="K9" s="166">
        <v>45566</v>
      </c>
      <c r="L9" s="166">
        <v>45314</v>
      </c>
      <c r="M9" s="137" t="s">
        <v>289</v>
      </c>
      <c r="N9" s="343">
        <v>31524.12</v>
      </c>
      <c r="O9" s="380"/>
      <c r="P9" s="381">
        <f t="shared" si="0"/>
        <v>31524.12</v>
      </c>
      <c r="Q9" s="396"/>
      <c r="R9" s="399"/>
      <c r="S9" s="381">
        <f t="shared" si="1"/>
        <v>31524.12</v>
      </c>
      <c r="T9" s="397"/>
      <c r="U9" s="343">
        <v>31524.12</v>
      </c>
      <c r="V9" s="350"/>
      <c r="W9" s="344">
        <f t="shared" si="2"/>
        <v>31524.12</v>
      </c>
      <c r="X9" s="419"/>
      <c r="Y9" s="438">
        <f t="shared" si="3"/>
        <v>0</v>
      </c>
    </row>
    <row r="10" spans="1:25" ht="15.75" customHeight="1" x14ac:dyDescent="0.3">
      <c r="A10" s="137">
        <v>4450</v>
      </c>
      <c r="B10" s="135" t="s">
        <v>184</v>
      </c>
      <c r="C10" s="282" t="s">
        <v>174</v>
      </c>
      <c r="D10" s="137" t="s">
        <v>175</v>
      </c>
      <c r="E10" s="281" t="s">
        <v>194</v>
      </c>
      <c r="F10" s="137" t="s">
        <v>185</v>
      </c>
      <c r="G10" s="135" t="s">
        <v>6</v>
      </c>
      <c r="H10" s="165">
        <v>0.05</v>
      </c>
      <c r="I10" s="165">
        <v>0.161</v>
      </c>
      <c r="J10" s="166">
        <v>45565</v>
      </c>
      <c r="K10" s="166">
        <v>45565</v>
      </c>
      <c r="L10" s="166">
        <v>44279</v>
      </c>
      <c r="M10" s="137" t="s">
        <v>186</v>
      </c>
      <c r="N10" s="343">
        <v>10581.43</v>
      </c>
      <c r="O10" s="344"/>
      <c r="P10" s="373">
        <f t="shared" ref="P10:P15" si="4">N10+O10</f>
        <v>10581.43</v>
      </c>
      <c r="Q10" s="130"/>
      <c r="R10" s="357"/>
      <c r="S10" s="373">
        <v>0</v>
      </c>
      <c r="T10" s="375"/>
      <c r="U10" s="357"/>
      <c r="V10" s="344">
        <v>0</v>
      </c>
      <c r="W10" s="344">
        <f t="shared" ref="W10:W15" si="5">U10+V10</f>
        <v>0</v>
      </c>
      <c r="X10" s="419">
        <v>10581.43</v>
      </c>
      <c r="Y10" s="390">
        <f>S10-W10-X10+P10</f>
        <v>0</v>
      </c>
    </row>
    <row r="11" spans="1:25" ht="15.75" customHeight="1" x14ac:dyDescent="0.3">
      <c r="A11" s="137">
        <v>4452</v>
      </c>
      <c r="B11" s="135" t="s">
        <v>246</v>
      </c>
      <c r="C11" s="476" t="s">
        <v>174</v>
      </c>
      <c r="D11" s="137" t="s">
        <v>175</v>
      </c>
      <c r="E11" s="281" t="s">
        <v>230</v>
      </c>
      <c r="F11" s="137" t="s">
        <v>231</v>
      </c>
      <c r="G11" s="135" t="s">
        <v>6</v>
      </c>
      <c r="H11" s="165">
        <v>0.05</v>
      </c>
      <c r="I11" s="165">
        <v>0.161</v>
      </c>
      <c r="J11" s="166">
        <v>45565</v>
      </c>
      <c r="K11" s="166">
        <v>45565</v>
      </c>
      <c r="L11" s="166">
        <v>44279</v>
      </c>
      <c r="M11" s="137" t="s">
        <v>177</v>
      </c>
      <c r="N11" s="343">
        <v>204061.6</v>
      </c>
      <c r="O11" s="344">
        <v>31.97</v>
      </c>
      <c r="P11" s="373">
        <f t="shared" si="4"/>
        <v>204093.57</v>
      </c>
      <c r="Q11" s="481"/>
      <c r="R11" s="357">
        <v>204093.57</v>
      </c>
      <c r="S11" s="373">
        <f t="shared" si="1"/>
        <v>0</v>
      </c>
      <c r="T11" s="375"/>
      <c r="U11" s="357">
        <v>0</v>
      </c>
      <c r="V11" s="344"/>
      <c r="W11" s="344">
        <f t="shared" si="5"/>
        <v>0</v>
      </c>
      <c r="X11" s="419"/>
      <c r="Y11" s="390">
        <f t="shared" si="3"/>
        <v>0</v>
      </c>
    </row>
    <row r="12" spans="1:25" ht="15.75" customHeight="1" x14ac:dyDescent="0.3">
      <c r="A12" s="137">
        <v>4454</v>
      </c>
      <c r="B12" s="135" t="s">
        <v>247</v>
      </c>
      <c r="C12" s="476" t="s">
        <v>174</v>
      </c>
      <c r="D12" s="137" t="s">
        <v>175</v>
      </c>
      <c r="E12" s="281" t="s">
        <v>232</v>
      </c>
      <c r="F12" s="137" t="s">
        <v>245</v>
      </c>
      <c r="G12" s="135" t="s">
        <v>6</v>
      </c>
      <c r="H12" s="165">
        <v>0.05</v>
      </c>
      <c r="I12" s="165">
        <v>0.161</v>
      </c>
      <c r="J12" s="166">
        <v>45565</v>
      </c>
      <c r="K12" s="166">
        <v>45565</v>
      </c>
      <c r="L12" s="166">
        <v>44279</v>
      </c>
      <c r="M12" s="137" t="s">
        <v>209</v>
      </c>
      <c r="N12" s="343">
        <v>10370.17</v>
      </c>
      <c r="O12" s="344">
        <v>191.07</v>
      </c>
      <c r="P12" s="373">
        <f t="shared" si="4"/>
        <v>10561.24</v>
      </c>
      <c r="Q12" s="481"/>
      <c r="R12" s="357"/>
      <c r="S12" s="373">
        <f t="shared" si="1"/>
        <v>10561.24</v>
      </c>
      <c r="T12" s="375"/>
      <c r="U12" s="357">
        <v>10561.24</v>
      </c>
      <c r="V12" s="344"/>
      <c r="W12" s="344">
        <f t="shared" si="5"/>
        <v>10561.24</v>
      </c>
      <c r="X12" s="419"/>
      <c r="Y12" s="390">
        <f t="shared" si="3"/>
        <v>0</v>
      </c>
    </row>
    <row r="13" spans="1:25" s="143" customFormat="1" ht="15.75" customHeight="1" x14ac:dyDescent="0.3">
      <c r="A13" s="158">
        <v>4459</v>
      </c>
      <c r="B13" s="143" t="s">
        <v>192</v>
      </c>
      <c r="C13" s="209" t="s">
        <v>174</v>
      </c>
      <c r="D13" s="158" t="s">
        <v>175</v>
      </c>
      <c r="E13" s="571" t="s">
        <v>193</v>
      </c>
      <c r="F13" s="158" t="s">
        <v>176</v>
      </c>
      <c r="G13" s="143" t="s">
        <v>6</v>
      </c>
      <c r="H13" s="572">
        <v>0.05</v>
      </c>
      <c r="I13" s="572">
        <v>0.161</v>
      </c>
      <c r="J13" s="161">
        <v>45565</v>
      </c>
      <c r="K13" s="161">
        <v>45565</v>
      </c>
      <c r="L13" s="161">
        <v>44279</v>
      </c>
      <c r="M13" s="158" t="s">
        <v>177</v>
      </c>
      <c r="N13" s="343">
        <v>816246.38</v>
      </c>
      <c r="O13" s="350">
        <v>127.87</v>
      </c>
      <c r="P13" s="381">
        <f t="shared" si="4"/>
        <v>816374.25</v>
      </c>
      <c r="Q13" s="133"/>
      <c r="R13" s="343">
        <v>816374.25</v>
      </c>
      <c r="S13" s="381">
        <f t="shared" si="1"/>
        <v>0</v>
      </c>
      <c r="T13" s="397"/>
      <c r="U13" s="343">
        <v>0</v>
      </c>
      <c r="V13" s="350"/>
      <c r="W13" s="350">
        <f t="shared" si="5"/>
        <v>0</v>
      </c>
      <c r="X13" s="418"/>
      <c r="Y13" s="438">
        <v>0</v>
      </c>
    </row>
    <row r="14" spans="1:25" ht="15.75" customHeight="1" x14ac:dyDescent="0.3">
      <c r="A14" s="137">
        <v>4462</v>
      </c>
      <c r="B14" s="135" t="s">
        <v>250</v>
      </c>
      <c r="C14" s="476" t="s">
        <v>174</v>
      </c>
      <c r="D14" s="137" t="s">
        <v>175</v>
      </c>
      <c r="E14" s="281" t="s">
        <v>239</v>
      </c>
      <c r="F14" s="137" t="s">
        <v>240</v>
      </c>
      <c r="G14" s="135" t="s">
        <v>6</v>
      </c>
      <c r="H14" s="165">
        <v>0.05</v>
      </c>
      <c r="I14" s="165">
        <v>0.161</v>
      </c>
      <c r="J14" s="166">
        <v>45565</v>
      </c>
      <c r="K14" s="166">
        <v>45565</v>
      </c>
      <c r="L14" s="166">
        <v>44279</v>
      </c>
      <c r="M14" s="137" t="s">
        <v>241</v>
      </c>
      <c r="N14" s="343">
        <v>8174.81</v>
      </c>
      <c r="O14" s="344"/>
      <c r="P14" s="373">
        <f t="shared" si="4"/>
        <v>8174.81</v>
      </c>
      <c r="Q14" s="481"/>
      <c r="R14" s="357"/>
      <c r="S14" s="373">
        <f t="shared" si="1"/>
        <v>8174.81</v>
      </c>
      <c r="T14" s="375"/>
      <c r="U14" s="357">
        <v>8174.81</v>
      </c>
      <c r="V14" s="344"/>
      <c r="W14" s="344">
        <f t="shared" si="5"/>
        <v>8174.81</v>
      </c>
      <c r="X14" s="419"/>
      <c r="Y14" s="390">
        <f t="shared" si="3"/>
        <v>0</v>
      </c>
    </row>
    <row r="15" spans="1:25" ht="15.75" customHeight="1" x14ac:dyDescent="0.3">
      <c r="A15" s="137">
        <v>4463</v>
      </c>
      <c r="B15" s="135" t="s">
        <v>251</v>
      </c>
      <c r="C15" s="476" t="s">
        <v>174</v>
      </c>
      <c r="D15" s="137" t="s">
        <v>175</v>
      </c>
      <c r="E15" s="281" t="s">
        <v>242</v>
      </c>
      <c r="F15" s="137" t="s">
        <v>243</v>
      </c>
      <c r="G15" s="135" t="s">
        <v>6</v>
      </c>
      <c r="H15" s="165">
        <v>0.05</v>
      </c>
      <c r="I15" s="165">
        <v>0.161</v>
      </c>
      <c r="J15" s="166">
        <v>45565</v>
      </c>
      <c r="K15" s="166">
        <v>45565</v>
      </c>
      <c r="L15" s="166">
        <v>44279</v>
      </c>
      <c r="M15" s="137" t="s">
        <v>244</v>
      </c>
      <c r="N15" s="343">
        <v>27568.14</v>
      </c>
      <c r="O15" s="344"/>
      <c r="P15" s="373">
        <f t="shared" si="4"/>
        <v>27568.14</v>
      </c>
      <c r="Q15" s="481"/>
      <c r="R15" s="357"/>
      <c r="S15" s="373">
        <f t="shared" si="1"/>
        <v>27568.14</v>
      </c>
      <c r="T15" s="375"/>
      <c r="U15" s="384"/>
      <c r="V15" s="359"/>
      <c r="W15" s="359">
        <f t="shared" si="5"/>
        <v>0</v>
      </c>
      <c r="X15" s="420"/>
      <c r="Y15" s="437">
        <f t="shared" si="3"/>
        <v>27568.14</v>
      </c>
    </row>
    <row r="16" spans="1:25" ht="15.75" customHeight="1" thickBot="1" x14ac:dyDescent="0.35">
      <c r="C16" s="229"/>
      <c r="D16" s="137"/>
      <c r="E16" s="137"/>
      <c r="I16" s="165" t="s">
        <v>89</v>
      </c>
      <c r="J16" s="192"/>
      <c r="K16" s="192"/>
      <c r="L16" s="192"/>
      <c r="M16" s="218" t="s">
        <v>37</v>
      </c>
      <c r="N16" s="346">
        <f>SUM(N7:N15)</f>
        <v>1782759.0799999998</v>
      </c>
      <c r="O16" s="347">
        <f>SUM(O7:O15)</f>
        <v>350.90999999999997</v>
      </c>
      <c r="P16" s="348">
        <f>SUM(P7:P15)</f>
        <v>1783109.99</v>
      </c>
      <c r="Q16" s="130"/>
      <c r="R16" s="346">
        <f>SUM(R7:R15)</f>
        <v>1314370.33</v>
      </c>
      <c r="S16" s="348">
        <f>SUM(S7:S15)</f>
        <v>458158.23</v>
      </c>
      <c r="T16" s="130"/>
      <c r="U16" s="363">
        <f>SUM(U7:U15)</f>
        <v>96129.88</v>
      </c>
      <c r="V16" s="374">
        <f>SUM(V7:V15)</f>
        <v>0</v>
      </c>
      <c r="W16" s="374">
        <f>SUM(W7:W15)</f>
        <v>96129.88</v>
      </c>
      <c r="X16" s="432">
        <f>SUM(X7:X15)</f>
        <v>10581.43</v>
      </c>
      <c r="Y16" s="433">
        <f>SUM(Y7:Y15)</f>
        <v>362028.35</v>
      </c>
    </row>
    <row r="17" spans="2:20" ht="15.75" customHeight="1" thickTop="1" x14ac:dyDescent="0.3">
      <c r="C17" s="178"/>
      <c r="D17" s="178"/>
      <c r="E17" s="178"/>
      <c r="J17" s="192"/>
      <c r="K17" s="192"/>
      <c r="L17" s="192"/>
      <c r="N17" s="168"/>
      <c r="O17" s="168"/>
      <c r="P17" s="168"/>
      <c r="R17" s="168"/>
      <c r="S17" s="168"/>
      <c r="T17" s="167"/>
    </row>
    <row r="18" spans="2:20" ht="15.75" customHeight="1" x14ac:dyDescent="0.3">
      <c r="C18" s="178"/>
      <c r="D18" s="178"/>
      <c r="E18" s="178"/>
      <c r="M18" s="218"/>
      <c r="N18" s="168"/>
      <c r="O18" s="168"/>
      <c r="P18" s="168"/>
      <c r="R18" s="168"/>
      <c r="S18" s="168"/>
      <c r="T18" s="167"/>
    </row>
    <row r="19" spans="2:20" ht="15.75" customHeight="1" x14ac:dyDescent="0.3">
      <c r="C19" s="178"/>
      <c r="D19" s="178"/>
      <c r="E19" s="178"/>
      <c r="M19" s="218"/>
      <c r="N19" s="168"/>
      <c r="O19" s="168"/>
      <c r="P19" s="168"/>
      <c r="R19" s="168"/>
      <c r="S19" s="168"/>
      <c r="T19" s="167"/>
    </row>
    <row r="20" spans="2:20" ht="15.75" customHeight="1" x14ac:dyDescent="0.3">
      <c r="B20" s="132" t="s">
        <v>109</v>
      </c>
      <c r="C20" s="178"/>
      <c r="D20" s="178"/>
      <c r="E20" s="178"/>
      <c r="M20" s="218"/>
      <c r="N20" s="168"/>
      <c r="O20" s="168"/>
      <c r="P20" s="168"/>
      <c r="R20" s="168"/>
      <c r="S20" s="168"/>
      <c r="T20" s="167"/>
    </row>
    <row r="21" spans="2:20" ht="15.75" customHeight="1" x14ac:dyDescent="0.3">
      <c r="B21" s="582" t="s">
        <v>216</v>
      </c>
      <c r="C21" s="582"/>
      <c r="D21" s="582"/>
      <c r="E21" s="582"/>
      <c r="F21" s="582"/>
      <c r="G21" s="582"/>
      <c r="H21" s="173"/>
      <c r="I21" s="173"/>
      <c r="J21" s="173"/>
      <c r="M21" s="218"/>
      <c r="N21" s="168"/>
      <c r="O21" s="168"/>
      <c r="P21" s="168"/>
      <c r="R21" s="168"/>
      <c r="S21" s="168"/>
      <c r="T21" s="167"/>
    </row>
    <row r="22" spans="2:20" ht="15.75" customHeight="1" x14ac:dyDescent="0.3">
      <c r="C22" s="178"/>
      <c r="D22" s="178"/>
      <c r="E22" s="178"/>
      <c r="M22" s="218"/>
      <c r="N22" s="168"/>
      <c r="O22" s="168"/>
      <c r="P22" s="168"/>
      <c r="R22" s="168"/>
      <c r="S22" s="168"/>
      <c r="T22" s="167"/>
    </row>
    <row r="23" spans="2:20" ht="15.75" customHeight="1" x14ac:dyDescent="0.3">
      <c r="B23" s="582" t="s">
        <v>113</v>
      </c>
      <c r="C23" s="582"/>
      <c r="D23" s="582"/>
      <c r="E23" s="582"/>
      <c r="F23" s="582"/>
      <c r="G23" s="582"/>
      <c r="H23" s="173"/>
      <c r="I23" s="173"/>
      <c r="J23" s="173"/>
      <c r="M23" s="218"/>
      <c r="N23" s="168"/>
      <c r="O23" s="168"/>
      <c r="P23" s="168"/>
      <c r="R23" s="168"/>
      <c r="S23" s="168" t="s">
        <v>89</v>
      </c>
      <c r="T23" s="167"/>
    </row>
    <row r="24" spans="2:20" ht="15.75" customHeight="1" x14ac:dyDescent="0.3">
      <c r="B24" s="173"/>
      <c r="C24" s="173"/>
      <c r="D24" s="173"/>
      <c r="E24" s="173"/>
      <c r="F24" s="174"/>
      <c r="G24" s="173"/>
      <c r="H24" s="173"/>
      <c r="I24" s="173"/>
      <c r="J24" s="173"/>
      <c r="M24" s="218"/>
      <c r="N24" s="168"/>
      <c r="O24" s="168"/>
      <c r="P24" s="168"/>
      <c r="R24" s="168"/>
      <c r="S24" s="168"/>
      <c r="T24" s="167"/>
    </row>
    <row r="25" spans="2:20" ht="15.75" customHeight="1" x14ac:dyDescent="0.3">
      <c r="B25" s="582" t="s">
        <v>134</v>
      </c>
      <c r="C25" s="582"/>
      <c r="D25" s="582"/>
      <c r="E25" s="582"/>
      <c r="F25" s="582"/>
      <c r="G25" s="582"/>
      <c r="H25" s="173"/>
      <c r="I25" s="173"/>
      <c r="J25" s="173"/>
      <c r="M25" s="218"/>
      <c r="N25" s="168"/>
      <c r="O25" s="168"/>
      <c r="P25" s="168"/>
      <c r="R25" s="168"/>
      <c r="S25" s="168"/>
      <c r="T25" s="167"/>
    </row>
    <row r="26" spans="2:20" ht="15.75" customHeight="1" x14ac:dyDescent="0.3">
      <c r="B26" s="593" t="s">
        <v>133</v>
      </c>
      <c r="C26" s="582"/>
      <c r="D26" s="582"/>
      <c r="E26" s="582"/>
      <c r="F26" s="582"/>
      <c r="G26" s="582"/>
      <c r="H26" s="173"/>
      <c r="I26" s="173"/>
      <c r="J26" s="173"/>
      <c r="M26" s="218"/>
      <c r="N26" s="275"/>
      <c r="O26" s="168"/>
      <c r="P26" s="168"/>
      <c r="R26" s="168"/>
      <c r="S26" s="168"/>
      <c r="T26" s="167"/>
    </row>
    <row r="27" spans="2:20" ht="15.75" customHeight="1" x14ac:dyDescent="0.3">
      <c r="B27" s="173"/>
      <c r="C27" s="173"/>
      <c r="D27" s="173"/>
      <c r="E27" s="173"/>
      <c r="F27" s="174"/>
      <c r="G27" s="173"/>
      <c r="H27" s="173"/>
      <c r="I27" s="173"/>
      <c r="J27" s="173"/>
      <c r="M27" s="218"/>
      <c r="N27" s="168"/>
      <c r="O27" s="168"/>
      <c r="P27" s="168"/>
      <c r="R27" s="168"/>
      <c r="S27" s="168"/>
      <c r="T27" s="167"/>
    </row>
    <row r="28" spans="2:20" ht="15.75" customHeight="1" x14ac:dyDescent="0.3">
      <c r="B28" s="131" t="s">
        <v>96</v>
      </c>
      <c r="C28" s="176" t="s">
        <v>99</v>
      </c>
      <c r="D28" s="176" t="s">
        <v>100</v>
      </c>
      <c r="E28" s="176"/>
      <c r="F28" s="174"/>
      <c r="G28" s="173"/>
      <c r="H28" s="173"/>
      <c r="I28" s="173"/>
      <c r="J28" s="173"/>
      <c r="M28" s="218"/>
      <c r="N28" s="168"/>
      <c r="O28" s="168"/>
      <c r="P28" s="168"/>
      <c r="R28" s="168"/>
      <c r="S28" s="168"/>
      <c r="T28" s="167"/>
    </row>
    <row r="29" spans="2:20" ht="15.75" customHeight="1" x14ac:dyDescent="0.3">
      <c r="B29" s="135" t="s">
        <v>97</v>
      </c>
      <c r="C29" s="178" t="s">
        <v>189</v>
      </c>
      <c r="D29" s="178" t="s">
        <v>103</v>
      </c>
      <c r="E29" s="178"/>
      <c r="M29" s="218"/>
      <c r="N29" s="168"/>
      <c r="O29" s="168"/>
      <c r="P29" s="168"/>
      <c r="R29" s="168"/>
      <c r="S29" s="168"/>
      <c r="T29" s="167"/>
    </row>
    <row r="30" spans="2:20" ht="15.75" customHeight="1" x14ac:dyDescent="0.3">
      <c r="B30" s="135" t="s">
        <v>98</v>
      </c>
      <c r="C30" s="178" t="s">
        <v>173</v>
      </c>
      <c r="D30" s="178" t="s">
        <v>190</v>
      </c>
      <c r="E30" s="178"/>
      <c r="M30" s="218"/>
      <c r="N30" s="168"/>
      <c r="O30" s="168"/>
      <c r="P30" s="168"/>
      <c r="R30" s="168"/>
      <c r="S30" s="168"/>
      <c r="T30" s="167"/>
    </row>
    <row r="31" spans="2:20" ht="15.75" customHeight="1" x14ac:dyDescent="0.3">
      <c r="B31" s="135" t="s">
        <v>205</v>
      </c>
      <c r="C31" s="178" t="s">
        <v>187</v>
      </c>
      <c r="D31" s="178" t="s">
        <v>188</v>
      </c>
      <c r="E31" s="178"/>
      <c r="M31" s="218"/>
      <c r="N31" s="168"/>
      <c r="O31" s="168"/>
      <c r="P31" s="168"/>
      <c r="R31" s="168"/>
      <c r="S31" s="168"/>
      <c r="T31" s="167"/>
    </row>
    <row r="32" spans="2:20" ht="15.75" customHeight="1" x14ac:dyDescent="0.3">
      <c r="E32" s="178"/>
      <c r="M32" s="218"/>
      <c r="N32" s="168"/>
      <c r="O32" s="168"/>
      <c r="P32" s="168"/>
      <c r="R32" s="168"/>
      <c r="S32" s="168"/>
      <c r="T32" s="167"/>
    </row>
    <row r="33" spans="2:24" ht="15.75" customHeight="1" x14ac:dyDescent="0.3">
      <c r="C33" s="178"/>
      <c r="D33" s="178"/>
      <c r="E33" s="178"/>
      <c r="M33" s="218"/>
      <c r="N33" s="168"/>
      <c r="O33" s="168"/>
      <c r="P33" s="168"/>
      <c r="R33" s="168"/>
      <c r="S33" s="168"/>
      <c r="T33" s="167"/>
    </row>
    <row r="34" spans="2:24" ht="15.75" customHeight="1" x14ac:dyDescent="0.3">
      <c r="B34" s="581" t="s">
        <v>300</v>
      </c>
      <c r="C34" s="581"/>
      <c r="D34" s="581"/>
      <c r="E34" s="581"/>
      <c r="F34" s="581"/>
      <c r="G34" s="581"/>
      <c r="H34" s="581"/>
      <c r="I34" s="581"/>
      <c r="M34" s="218"/>
      <c r="N34" s="168"/>
      <c r="O34" s="168"/>
      <c r="P34" s="168"/>
      <c r="R34" s="168"/>
      <c r="S34" s="168"/>
      <c r="T34" s="167"/>
    </row>
    <row r="35" spans="2:24" ht="15.75" customHeight="1" x14ac:dyDescent="0.3">
      <c r="B35" s="128"/>
      <c r="C35" s="178"/>
      <c r="D35" s="178"/>
      <c r="E35" s="178"/>
      <c r="M35" s="218"/>
      <c r="N35" s="168"/>
      <c r="O35" s="168"/>
      <c r="P35" s="167"/>
      <c r="R35" s="168"/>
      <c r="S35" s="168"/>
      <c r="T35" s="167"/>
    </row>
    <row r="36" spans="2:24" ht="15.75" customHeight="1" x14ac:dyDescent="0.3">
      <c r="B36" s="187"/>
      <c r="C36" s="210"/>
      <c r="D36" s="210"/>
      <c r="E36" s="210"/>
      <c r="F36" s="210"/>
      <c r="G36" s="187"/>
      <c r="H36" s="187"/>
      <c r="I36" s="187"/>
      <c r="J36" s="187"/>
      <c r="K36" s="187"/>
      <c r="L36" s="187"/>
      <c r="M36" s="187"/>
      <c r="N36" s="187"/>
      <c r="O36" s="187"/>
      <c r="P36" s="187"/>
      <c r="Q36" s="187"/>
      <c r="R36" s="187"/>
      <c r="S36" s="188"/>
      <c r="T36" s="191"/>
    </row>
    <row r="37" spans="2:24" ht="15.75" customHeight="1" x14ac:dyDescent="0.3">
      <c r="O37" s="190"/>
      <c r="P37" s="190"/>
      <c r="Q37" s="190"/>
      <c r="R37" s="293" t="s">
        <v>219</v>
      </c>
      <c r="S37" s="294"/>
      <c r="T37" s="191"/>
    </row>
    <row r="38" spans="2:24" ht="15.75" customHeight="1" x14ac:dyDescent="0.3">
      <c r="B38" s="184" t="s">
        <v>218</v>
      </c>
      <c r="C38" s="185" t="s">
        <v>1</v>
      </c>
      <c r="D38" s="185"/>
      <c r="E38" s="185"/>
      <c r="F38" s="515" t="s">
        <v>33</v>
      </c>
      <c r="G38" s="185" t="s">
        <v>34</v>
      </c>
      <c r="H38" s="185"/>
      <c r="I38" s="185"/>
      <c r="J38" s="185"/>
      <c r="K38" s="185"/>
      <c r="L38" s="185"/>
      <c r="M38" s="185" t="s">
        <v>35</v>
      </c>
      <c r="N38" s="185" t="s">
        <v>36</v>
      </c>
      <c r="O38" s="186"/>
      <c r="P38" s="186"/>
      <c r="Q38" s="186"/>
      <c r="R38" s="187" t="s">
        <v>79</v>
      </c>
      <c r="S38" s="188"/>
      <c r="T38" s="191"/>
    </row>
    <row r="39" spans="2:24" ht="15.75" customHeight="1" x14ac:dyDescent="0.3">
      <c r="B39" s="189"/>
      <c r="C39" s="145"/>
      <c r="D39" s="145"/>
      <c r="E39" s="145"/>
      <c r="F39" s="516"/>
      <c r="G39" s="145"/>
      <c r="H39" s="145"/>
      <c r="I39" s="145"/>
      <c r="J39" s="145"/>
      <c r="K39" s="145"/>
      <c r="L39" s="145"/>
      <c r="M39" s="145"/>
      <c r="N39" s="145"/>
      <c r="O39" s="136"/>
      <c r="P39" s="136"/>
      <c r="Q39" s="136"/>
    </row>
    <row r="40" spans="2:24" ht="15.75" customHeight="1" x14ac:dyDescent="0.3">
      <c r="B40" s="204"/>
      <c r="C40" s="205"/>
      <c r="D40" s="205"/>
      <c r="E40" s="205"/>
      <c r="F40" s="158"/>
      <c r="G40" s="207"/>
      <c r="H40" s="207"/>
      <c r="I40" s="207"/>
      <c r="J40" s="207"/>
      <c r="K40" s="207"/>
      <c r="L40" s="207"/>
      <c r="M40" s="161"/>
      <c r="N40" s="203"/>
    </row>
    <row r="41" spans="2:24" ht="15.75" customHeight="1" x14ac:dyDescent="0.3">
      <c r="B41" s="204"/>
      <c r="C41" s="205"/>
      <c r="D41" s="205"/>
      <c r="E41" s="205"/>
      <c r="F41" s="158"/>
      <c r="G41" s="207"/>
      <c r="H41" s="207"/>
      <c r="I41" s="207"/>
      <c r="J41" s="207"/>
      <c r="K41" s="207"/>
      <c r="L41" s="207"/>
      <c r="M41" s="161"/>
      <c r="N41" s="203"/>
    </row>
    <row r="42" spans="2:24" ht="15.75" customHeight="1" x14ac:dyDescent="0.3">
      <c r="B42" s="204"/>
      <c r="C42" s="205"/>
      <c r="D42" s="205"/>
      <c r="E42" s="205"/>
      <c r="F42" s="158"/>
      <c r="G42" s="207"/>
      <c r="H42" s="207"/>
      <c r="I42" s="207"/>
      <c r="J42" s="207"/>
      <c r="K42" s="207"/>
      <c r="L42" s="207"/>
      <c r="M42" s="161"/>
      <c r="N42" s="203"/>
    </row>
    <row r="43" spans="2:24" ht="15.75" customHeight="1" x14ac:dyDescent="0.3">
      <c r="B43" s="204"/>
      <c r="C43" s="205"/>
      <c r="D43" s="205"/>
      <c r="E43" s="205"/>
      <c r="F43" s="158"/>
      <c r="G43" s="207"/>
      <c r="H43" s="207"/>
      <c r="I43" s="207"/>
      <c r="J43" s="207"/>
      <c r="K43" s="207"/>
      <c r="L43" s="207"/>
      <c r="M43" s="161"/>
      <c r="N43" s="203"/>
    </row>
    <row r="44" spans="2:24" ht="15.75" customHeight="1" x14ac:dyDescent="0.3">
      <c r="B44" s="204"/>
      <c r="C44" s="205"/>
      <c r="D44" s="205"/>
      <c r="E44" s="205"/>
      <c r="F44" s="158"/>
      <c r="G44" s="207"/>
      <c r="H44" s="207"/>
      <c r="I44" s="207"/>
      <c r="J44" s="207"/>
      <c r="K44" s="207"/>
      <c r="L44" s="207"/>
      <c r="M44" s="161"/>
      <c r="N44" s="203"/>
    </row>
    <row r="45" spans="2:24" ht="15.75" customHeight="1" x14ac:dyDescent="0.3">
      <c r="B45" s="204"/>
      <c r="C45" s="205"/>
      <c r="D45" s="205"/>
      <c r="E45" s="205"/>
      <c r="F45" s="158"/>
      <c r="G45" s="207"/>
      <c r="H45" s="207"/>
      <c r="I45" s="207"/>
      <c r="J45" s="207"/>
      <c r="K45" s="207"/>
      <c r="L45" s="207"/>
      <c r="M45" s="161"/>
      <c r="N45" s="203"/>
    </row>
    <row r="46" spans="2:24" ht="15.75" customHeight="1" x14ac:dyDescent="0.3">
      <c r="B46" s="204"/>
      <c r="C46" s="205"/>
      <c r="D46" s="205"/>
      <c r="E46" s="205"/>
      <c r="F46" s="158"/>
      <c r="G46" s="207"/>
      <c r="H46" s="207"/>
      <c r="I46" s="207"/>
      <c r="J46" s="207"/>
      <c r="K46" s="207"/>
      <c r="L46" s="207"/>
      <c r="M46" s="161"/>
      <c r="N46" s="203"/>
      <c r="P46" s="143"/>
      <c r="Q46" s="143"/>
      <c r="R46" s="143"/>
      <c r="S46" s="143"/>
      <c r="T46" s="146"/>
    </row>
    <row r="47" spans="2:24" ht="15.75" customHeight="1" x14ac:dyDescent="0.3">
      <c r="B47" s="204"/>
      <c r="C47" s="205"/>
      <c r="D47" s="205"/>
      <c r="E47" s="205"/>
      <c r="F47" s="158"/>
      <c r="G47" s="207"/>
      <c r="H47" s="207"/>
      <c r="I47" s="207"/>
      <c r="J47" s="207"/>
      <c r="K47" s="207"/>
      <c r="L47" s="207"/>
      <c r="M47" s="161"/>
      <c r="N47" s="203"/>
      <c r="P47" s="143"/>
      <c r="Q47" s="143"/>
      <c r="R47" s="143"/>
      <c r="S47" s="143"/>
      <c r="T47" s="146"/>
    </row>
    <row r="48" spans="2:24" ht="15.75" customHeight="1" x14ac:dyDescent="0.3">
      <c r="C48" s="224"/>
      <c r="D48" s="224"/>
      <c r="E48" s="224"/>
      <c r="F48" s="158"/>
      <c r="G48" s="225"/>
      <c r="H48" s="225"/>
      <c r="I48" s="225"/>
      <c r="J48" s="225"/>
      <c r="K48" s="225"/>
      <c r="L48" s="225"/>
      <c r="M48" s="226"/>
      <c r="N48" s="227"/>
      <c r="O48" s="228"/>
      <c r="P48" s="163"/>
      <c r="Q48" s="146"/>
      <c r="R48" s="143"/>
      <c r="S48" s="143"/>
      <c r="T48" s="162"/>
      <c r="X48" s="168"/>
    </row>
    <row r="49" spans="2:23" ht="15.75" customHeight="1" x14ac:dyDescent="0.3">
      <c r="C49" s="224"/>
      <c r="D49" s="224"/>
      <c r="E49" s="224"/>
      <c r="F49" s="158"/>
      <c r="G49" s="225"/>
      <c r="H49" s="225"/>
      <c r="I49" s="225"/>
      <c r="J49" s="225"/>
      <c r="K49" s="225"/>
      <c r="L49" s="225"/>
      <c r="M49" s="226"/>
      <c r="N49" s="203"/>
      <c r="O49" s="231"/>
      <c r="P49" s="237"/>
      <c r="Q49" s="146"/>
      <c r="R49" s="143"/>
      <c r="S49" s="143"/>
      <c r="T49" s="146"/>
    </row>
    <row r="50" spans="2:23" ht="15.75" customHeight="1" x14ac:dyDescent="0.3">
      <c r="B50" s="229"/>
      <c r="C50" s="224"/>
      <c r="D50" s="224"/>
      <c r="E50" s="224"/>
      <c r="F50" s="158"/>
      <c r="G50" s="230"/>
      <c r="H50" s="230"/>
      <c r="I50" s="230"/>
      <c r="J50" s="230"/>
      <c r="K50" s="230"/>
      <c r="L50" s="230"/>
      <c r="M50" s="226"/>
      <c r="N50" s="203"/>
      <c r="O50" s="231"/>
      <c r="P50" s="231"/>
      <c r="Q50" s="140"/>
    </row>
    <row r="51" spans="2:23" ht="15.75" customHeight="1" x14ac:dyDescent="0.3">
      <c r="B51" s="229"/>
      <c r="C51" s="224"/>
      <c r="D51" s="224"/>
      <c r="E51" s="224"/>
      <c r="F51" s="158"/>
      <c r="G51" s="230"/>
      <c r="H51" s="230"/>
      <c r="I51" s="230"/>
      <c r="J51" s="230"/>
      <c r="K51" s="230"/>
      <c r="L51" s="230"/>
      <c r="M51" s="226"/>
      <c r="N51" s="203"/>
      <c r="O51" s="231"/>
      <c r="P51" s="231"/>
      <c r="Q51" s="140"/>
    </row>
    <row r="52" spans="2:23" ht="15.75" customHeight="1" x14ac:dyDescent="0.3">
      <c r="B52" s="229"/>
      <c r="C52" s="224"/>
      <c r="D52" s="224"/>
      <c r="E52" s="224"/>
      <c r="F52" s="158"/>
      <c r="G52" s="230"/>
      <c r="H52" s="230"/>
      <c r="I52" s="230"/>
      <c r="J52" s="230"/>
      <c r="K52" s="230"/>
      <c r="L52" s="230"/>
      <c r="M52" s="226"/>
      <c r="N52" s="208"/>
      <c r="O52" s="231"/>
      <c r="P52" s="231"/>
      <c r="Q52" s="140"/>
      <c r="V52" s="400" t="s">
        <v>202</v>
      </c>
      <c r="W52" s="168">
        <f>W16</f>
        <v>96129.88</v>
      </c>
    </row>
    <row r="53" spans="2:23" ht="15.75" customHeight="1" x14ac:dyDescent="0.3">
      <c r="B53" s="229"/>
      <c r="C53" s="224"/>
      <c r="D53" s="224"/>
      <c r="E53" s="224"/>
      <c r="F53" s="158"/>
      <c r="G53" s="230"/>
      <c r="H53" s="230"/>
      <c r="I53" s="230"/>
      <c r="J53" s="230"/>
      <c r="K53" s="230"/>
      <c r="L53" s="230"/>
      <c r="M53" s="232"/>
    </row>
    <row r="54" spans="2:23" ht="15.75" customHeight="1" x14ac:dyDescent="0.3">
      <c r="W54" s="168"/>
    </row>
    <row r="55" spans="2:23" ht="15.75" customHeight="1" x14ac:dyDescent="0.3">
      <c r="F55" s="144"/>
      <c r="G55" s="234"/>
      <c r="H55" s="234"/>
      <c r="I55" s="234"/>
      <c r="J55" s="234"/>
      <c r="K55" s="234"/>
      <c r="L55" s="234"/>
    </row>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row r="68" ht="15.75" customHeight="1" x14ac:dyDescent="0.3"/>
  </sheetData>
  <mergeCells count="7">
    <mergeCell ref="U4:W4"/>
    <mergeCell ref="U5:W5"/>
    <mergeCell ref="B34:I34"/>
    <mergeCell ref="B26:G26"/>
    <mergeCell ref="B21:G21"/>
    <mergeCell ref="B23:G23"/>
    <mergeCell ref="B25:G25"/>
  </mergeCells>
  <conditionalFormatting sqref="A7:P8 N9:P9 A10:P15 R7:S15 U7:Y15">
    <cfRule type="expression" dxfId="141" priority="7">
      <formula>MOD(ROW(),2)=0</formula>
    </cfRule>
  </conditionalFormatting>
  <conditionalFormatting sqref="A9">
    <cfRule type="expression" dxfId="140" priority="5">
      <formula>MOD(ROW(),2)=0</formula>
    </cfRule>
  </conditionalFormatting>
  <conditionalFormatting sqref="B9:E9 J9:M9 G9">
    <cfRule type="expression" dxfId="139" priority="4">
      <formula>MOD(ROW(),2)=0</formula>
    </cfRule>
  </conditionalFormatting>
  <conditionalFormatting sqref="H9:I9">
    <cfRule type="expression" dxfId="138" priority="3">
      <formula>MOD(ROW(),2)=0</formula>
    </cfRule>
  </conditionalFormatting>
  <conditionalFormatting sqref="F9">
    <cfRule type="expression" dxfId="137" priority="2">
      <formula>MOD(ROW(),2)=0</formula>
    </cfRule>
  </conditionalFormatting>
  <hyperlinks>
    <hyperlink ref="B26" r:id="rId1" xr:uid="{00000000-0004-0000-1000-000000000000}"/>
  </hyperlinks>
  <printOptions horizontalCentered="1" gridLines="1"/>
  <pageMargins left="0" right="0" top="0.75" bottom="0.75" header="0.3" footer="0.3"/>
  <pageSetup scale="52" orientation="landscape" horizontalDpi="1200" verticalDpi="1200" r:id="rId2"/>
  <ignoredErrors>
    <ignoredError sqref="Y10"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Y64"/>
  <sheetViews>
    <sheetView showGridLines="0" zoomScale="80" zoomScaleNormal="80" workbookViewId="0">
      <pane xSplit="2" ySplit="6" topLeftCell="J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8.88671875" style="135" customWidth="1"/>
    <col min="3" max="3" width="36.33203125" style="135" customWidth="1"/>
    <col min="4" max="4" width="14.33203125" style="135" customWidth="1"/>
    <col min="5" max="5" width="8.33203125" style="135" customWidth="1"/>
    <col min="6" max="6" width="19.44140625" style="137" customWidth="1"/>
    <col min="7" max="7" width="23" style="135" customWidth="1"/>
    <col min="8" max="8" width="11.44140625" style="135" customWidth="1"/>
    <col min="9" max="9" width="12.5546875" style="135" customWidth="1"/>
    <col min="10" max="10" width="12.6640625" style="135" customWidth="1"/>
    <col min="11" max="11" width="17" style="135" customWidth="1"/>
    <col min="12" max="12" width="10.33203125" style="135"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6.5546875" style="135" customWidth="1"/>
    <col min="20" max="20" width="3.6640625" style="140" customWidth="1"/>
    <col min="21" max="21" width="15.5546875" style="135" customWidth="1"/>
    <col min="22" max="22" width="14.88671875" style="135" bestFit="1" customWidth="1"/>
    <col min="23" max="23" width="16.88671875" style="135" customWidth="1"/>
    <col min="24" max="24" width="14.33203125" style="135" customWidth="1"/>
    <col min="25" max="25" width="15.88671875" style="135" bestFit="1" customWidth="1"/>
    <col min="26" max="16384" width="9.109375" style="135"/>
  </cols>
  <sheetData>
    <row r="1" spans="1:25" ht="15.75" customHeight="1" x14ac:dyDescent="0.3">
      <c r="A1" s="132" t="s">
        <v>12</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48</v>
      </c>
      <c r="B3" s="132"/>
      <c r="D3" s="132"/>
      <c r="E3" s="132"/>
      <c r="F3" s="131"/>
      <c r="M3" s="143"/>
      <c r="N3" s="143"/>
      <c r="O3" s="143"/>
      <c r="P3" s="143"/>
      <c r="Q3" s="140"/>
      <c r="R3" s="140"/>
      <c r="S3" s="140"/>
      <c r="U3" s="136"/>
      <c r="V3" s="142"/>
    </row>
    <row r="4" spans="1:25" ht="15.75" customHeight="1" x14ac:dyDescent="0.3">
      <c r="A4" s="132" t="s">
        <v>141</v>
      </c>
      <c r="N4" s="244"/>
      <c r="O4" s="244"/>
      <c r="P4" s="244"/>
      <c r="Q4" s="145"/>
      <c r="R4" s="140"/>
      <c r="S4" s="140"/>
      <c r="T4" s="145"/>
      <c r="U4" s="577" t="s">
        <v>291</v>
      </c>
      <c r="V4" s="577"/>
      <c r="W4" s="577"/>
      <c r="X4" s="147"/>
      <c r="Y4" s="146"/>
    </row>
    <row r="5" spans="1:25" ht="15" thickBot="1" x14ac:dyDescent="0.35">
      <c r="H5" s="147"/>
      <c r="I5" s="147"/>
      <c r="N5" s="244"/>
      <c r="O5" s="244"/>
      <c r="P5" s="244"/>
      <c r="Q5" s="145"/>
      <c r="R5" s="148"/>
      <c r="S5" s="148"/>
      <c r="T5" s="145"/>
      <c r="U5" s="579"/>
      <c r="V5" s="579"/>
      <c r="W5" s="579"/>
      <c r="X5" s="145"/>
      <c r="Y5" s="149"/>
    </row>
    <row r="6" spans="1:25" s="196" customFormat="1" ht="76.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154" t="s">
        <v>199</v>
      </c>
      <c r="V6" s="155" t="s">
        <v>214</v>
      </c>
      <c r="W6" s="156" t="s">
        <v>215</v>
      </c>
      <c r="X6" s="222" t="s">
        <v>213</v>
      </c>
      <c r="Y6" s="216" t="str">
        <f>'#3395 Somerset Academy JFK '!Y6</f>
        <v>Available Budget as of 08/30/24</v>
      </c>
    </row>
    <row r="7" spans="1:25" ht="15.75" customHeight="1" x14ac:dyDescent="0.3">
      <c r="A7" s="137">
        <v>4201</v>
      </c>
      <c r="B7" s="308" t="s">
        <v>208</v>
      </c>
      <c r="C7" s="282" t="s">
        <v>93</v>
      </c>
      <c r="D7" s="137" t="s">
        <v>270</v>
      </c>
      <c r="E7" s="137" t="s">
        <v>301</v>
      </c>
      <c r="F7" s="137" t="s">
        <v>302</v>
      </c>
      <c r="G7" s="135" t="s">
        <v>6</v>
      </c>
      <c r="H7" s="165">
        <v>1.8800000000000001E-2</v>
      </c>
      <c r="I7" s="165">
        <v>0.161</v>
      </c>
      <c r="J7" s="166">
        <v>45838</v>
      </c>
      <c r="K7" s="166">
        <v>45839</v>
      </c>
      <c r="L7" s="166">
        <v>45474</v>
      </c>
      <c r="M7" s="137" t="s">
        <v>296</v>
      </c>
      <c r="N7" s="354">
        <v>96726</v>
      </c>
      <c r="O7" s="355">
        <v>0</v>
      </c>
      <c r="P7" s="356">
        <f t="shared" ref="P7" si="0">N7+O7</f>
        <v>96726</v>
      </c>
      <c r="Q7" s="172"/>
      <c r="R7" s="354">
        <v>0</v>
      </c>
      <c r="S7" s="345">
        <f>P7-R7</f>
        <v>96726</v>
      </c>
      <c r="T7" s="172"/>
      <c r="U7" s="354">
        <v>0</v>
      </c>
      <c r="V7" s="355"/>
      <c r="W7" s="355">
        <f>V7+U7</f>
        <v>0</v>
      </c>
      <c r="X7" s="439">
        <v>0</v>
      </c>
      <c r="Y7" s="430">
        <f>S7-W7</f>
        <v>96726</v>
      </c>
    </row>
    <row r="8" spans="1:25" ht="15.75" customHeight="1" x14ac:dyDescent="0.3">
      <c r="A8" s="137">
        <v>4452</v>
      </c>
      <c r="B8" s="135" t="s">
        <v>246</v>
      </c>
      <c r="C8" s="476" t="s">
        <v>174</v>
      </c>
      <c r="D8" s="137" t="s">
        <v>175</v>
      </c>
      <c r="E8" s="137" t="s">
        <v>230</v>
      </c>
      <c r="F8" s="137" t="s">
        <v>231</v>
      </c>
      <c r="G8" s="135" t="s">
        <v>6</v>
      </c>
      <c r="H8" s="165">
        <v>0.05</v>
      </c>
      <c r="I8" s="165">
        <v>0.161</v>
      </c>
      <c r="J8" s="166">
        <v>45565</v>
      </c>
      <c r="K8" s="166">
        <v>45565</v>
      </c>
      <c r="L8" s="166">
        <v>44279</v>
      </c>
      <c r="M8" s="137" t="s">
        <v>177</v>
      </c>
      <c r="N8" s="357">
        <v>305699.46000000002</v>
      </c>
      <c r="O8" s="344">
        <v>47.89</v>
      </c>
      <c r="P8" s="345">
        <f t="shared" ref="P8:P12" si="1">N8+O8</f>
        <v>305747.35000000003</v>
      </c>
      <c r="Q8" s="481"/>
      <c r="R8" s="357">
        <f>113320.87+192426.48</f>
        <v>305747.34999999998</v>
      </c>
      <c r="S8" s="345">
        <f t="shared" ref="S8:S12" si="2">P8-R8</f>
        <v>0</v>
      </c>
      <c r="T8" s="172"/>
      <c r="U8" s="357">
        <v>0</v>
      </c>
      <c r="V8" s="344"/>
      <c r="W8" s="344">
        <f t="shared" ref="W8:W12" si="3">V8+U8</f>
        <v>0</v>
      </c>
      <c r="X8" s="419"/>
      <c r="Y8" s="402">
        <f t="shared" ref="Y8:Y12" si="4">S8-W8</f>
        <v>0</v>
      </c>
    </row>
    <row r="9" spans="1:25" ht="15.75" customHeight="1" x14ac:dyDescent="0.3">
      <c r="A9" s="137">
        <v>4457</v>
      </c>
      <c r="B9" s="135" t="s">
        <v>248</v>
      </c>
      <c r="C9" s="476" t="s">
        <v>174</v>
      </c>
      <c r="D9" s="137" t="s">
        <v>175</v>
      </c>
      <c r="E9" s="137" t="s">
        <v>234</v>
      </c>
      <c r="F9" s="137" t="s">
        <v>233</v>
      </c>
      <c r="G9" s="135" t="s">
        <v>6</v>
      </c>
      <c r="H9" s="165">
        <v>0.05</v>
      </c>
      <c r="I9" s="165">
        <v>0.161</v>
      </c>
      <c r="J9" s="166">
        <v>45565</v>
      </c>
      <c r="K9" s="166">
        <v>45565</v>
      </c>
      <c r="L9" s="166">
        <v>44279</v>
      </c>
      <c r="M9" s="137" t="s">
        <v>235</v>
      </c>
      <c r="N9" s="357">
        <v>6972.41</v>
      </c>
      <c r="O9" s="344"/>
      <c r="P9" s="345">
        <f t="shared" si="1"/>
        <v>6972.41</v>
      </c>
      <c r="Q9" s="481"/>
      <c r="R9" s="357">
        <v>1492.26</v>
      </c>
      <c r="S9" s="345">
        <f t="shared" si="2"/>
        <v>5480.15</v>
      </c>
      <c r="T9" s="172"/>
      <c r="U9" s="357">
        <v>5124.82</v>
      </c>
      <c r="V9" s="344"/>
      <c r="W9" s="344">
        <f t="shared" si="3"/>
        <v>5124.82</v>
      </c>
      <c r="X9" s="419"/>
      <c r="Y9" s="402">
        <f t="shared" si="4"/>
        <v>355.32999999999993</v>
      </c>
    </row>
    <row r="10" spans="1:25" ht="15.75" customHeight="1" x14ac:dyDescent="0.3">
      <c r="A10" s="137">
        <v>4459</v>
      </c>
      <c r="B10" s="135" t="s">
        <v>192</v>
      </c>
      <c r="C10" s="476" t="s">
        <v>174</v>
      </c>
      <c r="D10" s="137" t="s">
        <v>175</v>
      </c>
      <c r="E10" s="137" t="s">
        <v>193</v>
      </c>
      <c r="F10" s="137" t="s">
        <v>176</v>
      </c>
      <c r="G10" s="135" t="s">
        <v>6</v>
      </c>
      <c r="H10" s="165">
        <v>0.05</v>
      </c>
      <c r="I10" s="165">
        <v>0.161</v>
      </c>
      <c r="J10" s="166">
        <v>45565</v>
      </c>
      <c r="K10" s="166">
        <v>45565</v>
      </c>
      <c r="L10" s="166">
        <v>44279</v>
      </c>
      <c r="M10" s="137" t="s">
        <v>177</v>
      </c>
      <c r="N10" s="357">
        <v>1222797.8600000001</v>
      </c>
      <c r="O10" s="344">
        <v>191.55</v>
      </c>
      <c r="P10" s="345">
        <f t="shared" si="1"/>
        <v>1222989.4100000001</v>
      </c>
      <c r="Q10" s="481"/>
      <c r="R10" s="357">
        <f>791964.2+431025.21</f>
        <v>1222989.4099999999</v>
      </c>
      <c r="S10" s="345">
        <f t="shared" si="2"/>
        <v>0</v>
      </c>
      <c r="T10" s="172"/>
      <c r="U10" s="357">
        <v>0</v>
      </c>
      <c r="V10" s="344"/>
      <c r="W10" s="344">
        <f t="shared" si="3"/>
        <v>0</v>
      </c>
      <c r="X10" s="419"/>
      <c r="Y10" s="402">
        <f t="shared" si="4"/>
        <v>0</v>
      </c>
    </row>
    <row r="11" spans="1:25" ht="15.75" customHeight="1" x14ac:dyDescent="0.3">
      <c r="A11" s="137">
        <v>4461</v>
      </c>
      <c r="B11" s="135" t="s">
        <v>249</v>
      </c>
      <c r="C11" s="476" t="s">
        <v>174</v>
      </c>
      <c r="D11" s="137" t="s">
        <v>175</v>
      </c>
      <c r="E11" s="137" t="s">
        <v>236</v>
      </c>
      <c r="F11" s="137" t="s">
        <v>237</v>
      </c>
      <c r="G11" s="135" t="s">
        <v>6</v>
      </c>
      <c r="H11" s="165">
        <v>0.05</v>
      </c>
      <c r="I11" s="165">
        <v>0.161</v>
      </c>
      <c r="J11" s="166">
        <v>45565</v>
      </c>
      <c r="K11" s="166">
        <v>45565</v>
      </c>
      <c r="L11" s="166">
        <v>44279</v>
      </c>
      <c r="M11" s="137" t="s">
        <v>238</v>
      </c>
      <c r="N11" s="357">
        <v>8005.25</v>
      </c>
      <c r="O11" s="344"/>
      <c r="P11" s="345">
        <f t="shared" si="1"/>
        <v>8005.25</v>
      </c>
      <c r="Q11" s="481"/>
      <c r="R11" s="357">
        <v>8005.25</v>
      </c>
      <c r="S11" s="345">
        <f t="shared" si="2"/>
        <v>0</v>
      </c>
      <c r="T11" s="172"/>
      <c r="U11" s="357">
        <v>0</v>
      </c>
      <c r="V11" s="344"/>
      <c r="W11" s="344">
        <f t="shared" si="3"/>
        <v>0</v>
      </c>
      <c r="X11" s="419"/>
      <c r="Y11" s="402">
        <f t="shared" si="4"/>
        <v>0</v>
      </c>
    </row>
    <row r="12" spans="1:25" ht="15.75" customHeight="1" x14ac:dyDescent="0.3">
      <c r="A12" s="137">
        <v>4463</v>
      </c>
      <c r="B12" s="135" t="s">
        <v>251</v>
      </c>
      <c r="C12" s="476" t="s">
        <v>174</v>
      </c>
      <c r="D12" s="137" t="s">
        <v>175</v>
      </c>
      <c r="E12" s="137" t="s">
        <v>242</v>
      </c>
      <c r="F12" s="137" t="s">
        <v>243</v>
      </c>
      <c r="G12" s="135" t="s">
        <v>6</v>
      </c>
      <c r="H12" s="165">
        <v>0.05</v>
      </c>
      <c r="I12" s="165">
        <v>0.161</v>
      </c>
      <c r="J12" s="166">
        <v>45565</v>
      </c>
      <c r="K12" s="166">
        <v>45565</v>
      </c>
      <c r="L12" s="166">
        <v>44279</v>
      </c>
      <c r="M12" s="137" t="s">
        <v>244</v>
      </c>
      <c r="N12" s="357">
        <v>38942.559999999998</v>
      </c>
      <c r="O12" s="344"/>
      <c r="P12" s="345">
        <f t="shared" si="1"/>
        <v>38942.559999999998</v>
      </c>
      <c r="Q12" s="481"/>
      <c r="R12" s="357">
        <f>30686.4+8256.16</f>
        <v>38942.559999999998</v>
      </c>
      <c r="S12" s="345">
        <f t="shared" si="2"/>
        <v>0</v>
      </c>
      <c r="T12" s="172"/>
      <c r="U12" s="384">
        <v>0</v>
      </c>
      <c r="V12" s="359"/>
      <c r="W12" s="359">
        <f t="shared" si="3"/>
        <v>0</v>
      </c>
      <c r="X12" s="420"/>
      <c r="Y12" s="423">
        <f t="shared" si="4"/>
        <v>0</v>
      </c>
    </row>
    <row r="13" spans="1:25" ht="15.75" customHeight="1" thickBot="1" x14ac:dyDescent="0.35">
      <c r="C13" s="351"/>
      <c r="D13" s="177"/>
      <c r="E13" s="177"/>
      <c r="J13" s="192"/>
      <c r="K13" s="192"/>
      <c r="L13" s="192"/>
      <c r="M13" s="218" t="s">
        <v>22</v>
      </c>
      <c r="N13" s="346">
        <f>SUM(N7:N12)</f>
        <v>1679143.54</v>
      </c>
      <c r="O13" s="347">
        <f>SUM(O7:O12)</f>
        <v>239.44</v>
      </c>
      <c r="P13" s="348">
        <f>SUM(P7:P12)</f>
        <v>1679382.9800000002</v>
      </c>
      <c r="Q13" s="130"/>
      <c r="R13" s="346">
        <f>SUM(R7:R12)</f>
        <v>1577176.83</v>
      </c>
      <c r="S13" s="348">
        <f>SUM(S7:S12)</f>
        <v>102206.15</v>
      </c>
      <c r="T13" s="172"/>
      <c r="U13" s="363">
        <f>SUM(U7:U12)</f>
        <v>5124.82</v>
      </c>
      <c r="V13" s="374">
        <f>SUM(V7:V12)</f>
        <v>0</v>
      </c>
      <c r="W13" s="374">
        <f>SUM(W7:W12)</f>
        <v>5124.82</v>
      </c>
      <c r="X13" s="432">
        <f>SUM(X7:X12)</f>
        <v>0</v>
      </c>
      <c r="Y13" s="433">
        <f>SUM(Y7:Y12)</f>
        <v>97081.33</v>
      </c>
    </row>
    <row r="14" spans="1:25" ht="15.75" customHeight="1" thickTop="1" x14ac:dyDescent="0.3">
      <c r="C14" s="177"/>
      <c r="D14" s="177"/>
      <c r="E14" s="177"/>
      <c r="J14" s="192"/>
      <c r="K14" s="192"/>
      <c r="L14" s="192"/>
      <c r="M14" s="218"/>
      <c r="N14" s="168"/>
      <c r="O14" s="168"/>
      <c r="P14" s="168"/>
      <c r="R14" s="168"/>
      <c r="S14" s="168"/>
      <c r="T14" s="167"/>
    </row>
    <row r="15" spans="1:25" ht="15.75" customHeight="1" x14ac:dyDescent="0.3">
      <c r="B15" s="132" t="s">
        <v>109</v>
      </c>
      <c r="C15" s="178"/>
      <c r="D15" s="178"/>
      <c r="E15" s="178"/>
      <c r="M15" s="218"/>
      <c r="N15" s="168"/>
      <c r="O15" s="168"/>
      <c r="P15" s="168"/>
      <c r="R15" s="168"/>
      <c r="S15" s="168"/>
      <c r="T15" s="167"/>
    </row>
    <row r="16" spans="1:25" ht="15.75" customHeight="1" x14ac:dyDescent="0.3">
      <c r="B16" s="582" t="s">
        <v>216</v>
      </c>
      <c r="C16" s="582"/>
      <c r="D16" s="582"/>
      <c r="E16" s="582"/>
      <c r="F16" s="582"/>
      <c r="G16" s="582"/>
      <c r="H16" s="173"/>
      <c r="I16" s="173"/>
      <c r="J16" s="173"/>
      <c r="M16" s="218"/>
      <c r="N16" s="168"/>
      <c r="O16" s="168"/>
      <c r="P16" s="168"/>
      <c r="R16" s="168"/>
      <c r="S16" s="168"/>
      <c r="T16" s="167"/>
      <c r="Y16" s="130"/>
    </row>
    <row r="17" spans="2:25" ht="15.75" customHeight="1" x14ac:dyDescent="0.3">
      <c r="C17" s="178"/>
      <c r="D17" s="178"/>
      <c r="E17" s="178"/>
      <c r="M17" s="218"/>
      <c r="N17" s="168"/>
      <c r="O17" s="168"/>
      <c r="P17" s="168"/>
      <c r="R17" s="168"/>
      <c r="S17" s="168"/>
      <c r="T17" s="167"/>
      <c r="Y17" s="130"/>
    </row>
    <row r="18" spans="2:25" ht="15.75" customHeight="1" x14ac:dyDescent="0.3">
      <c r="B18" s="582" t="s">
        <v>113</v>
      </c>
      <c r="C18" s="582"/>
      <c r="D18" s="582"/>
      <c r="E18" s="582"/>
      <c r="F18" s="582"/>
      <c r="G18" s="582"/>
      <c r="H18" s="173"/>
      <c r="I18" s="173"/>
      <c r="J18" s="173"/>
      <c r="M18" s="218"/>
      <c r="N18" s="168"/>
      <c r="O18" s="168"/>
      <c r="P18" s="168"/>
      <c r="R18" s="168"/>
      <c r="S18" s="168"/>
      <c r="T18" s="167"/>
      <c r="Y18" s="130"/>
    </row>
    <row r="19" spans="2:25" ht="15.75" customHeight="1" x14ac:dyDescent="0.3">
      <c r="B19" s="173"/>
      <c r="C19" s="173"/>
      <c r="D19" s="173"/>
      <c r="E19" s="173"/>
      <c r="F19" s="174"/>
      <c r="G19" s="173"/>
      <c r="H19" s="173"/>
      <c r="I19" s="173"/>
      <c r="J19" s="173"/>
      <c r="M19" s="218"/>
      <c r="N19" s="168"/>
      <c r="O19" s="168"/>
      <c r="P19" s="168"/>
      <c r="R19" s="168"/>
      <c r="S19" s="168"/>
      <c r="T19" s="167"/>
      <c r="Y19" s="130"/>
    </row>
    <row r="20" spans="2:25" ht="15.75" customHeight="1" x14ac:dyDescent="0.3">
      <c r="B20" s="582" t="s">
        <v>134</v>
      </c>
      <c r="C20" s="582"/>
      <c r="D20" s="582"/>
      <c r="E20" s="582"/>
      <c r="F20" s="582"/>
      <c r="G20" s="582"/>
      <c r="H20" s="173"/>
      <c r="I20" s="173"/>
      <c r="J20" s="173"/>
      <c r="M20" s="218"/>
      <c r="N20" s="168"/>
      <c r="O20" s="168"/>
      <c r="P20" s="168"/>
      <c r="R20" s="168"/>
      <c r="S20" s="168"/>
      <c r="T20" s="167"/>
      <c r="Y20" s="130"/>
    </row>
    <row r="21" spans="2:25" ht="15.75" customHeight="1" x14ac:dyDescent="0.3">
      <c r="B21" s="593" t="s">
        <v>133</v>
      </c>
      <c r="C21" s="582"/>
      <c r="D21" s="582"/>
      <c r="E21" s="582"/>
      <c r="F21" s="582"/>
      <c r="G21" s="582"/>
      <c r="H21" s="173"/>
      <c r="I21" s="173"/>
      <c r="J21" s="173"/>
      <c r="M21" s="218"/>
      <c r="N21" s="168"/>
      <c r="O21" s="168"/>
      <c r="P21" s="168"/>
      <c r="R21" s="168"/>
      <c r="S21" s="168"/>
      <c r="T21" s="167"/>
    </row>
    <row r="22" spans="2:25" ht="15.75" customHeight="1" x14ac:dyDescent="0.3">
      <c r="B22" s="173"/>
      <c r="C22" s="173"/>
      <c r="D22" s="173"/>
      <c r="E22" s="173"/>
      <c r="F22" s="174"/>
      <c r="G22" s="173"/>
      <c r="H22" s="173"/>
      <c r="I22" s="173"/>
      <c r="J22" s="173"/>
      <c r="M22" s="218"/>
      <c r="N22" s="168"/>
      <c r="O22" s="168"/>
      <c r="P22" s="168"/>
      <c r="R22" s="168"/>
      <c r="S22" s="168"/>
      <c r="T22" s="167"/>
    </row>
    <row r="23" spans="2:25" ht="15.75" customHeight="1" x14ac:dyDescent="0.3">
      <c r="B23" s="131" t="s">
        <v>96</v>
      </c>
      <c r="C23" s="176" t="s">
        <v>99</v>
      </c>
      <c r="D23" s="176" t="s">
        <v>100</v>
      </c>
      <c r="E23" s="176"/>
      <c r="F23" s="174"/>
      <c r="G23" s="173"/>
      <c r="H23" s="173"/>
      <c r="I23" s="173"/>
      <c r="J23" s="173"/>
      <c r="M23" s="218"/>
      <c r="N23" s="168"/>
      <c r="O23" s="168"/>
      <c r="P23" s="168"/>
      <c r="R23" s="168"/>
      <c r="S23" s="168"/>
      <c r="T23" s="167"/>
    </row>
    <row r="24" spans="2:25" ht="15.75" customHeight="1" x14ac:dyDescent="0.3">
      <c r="B24" s="170" t="s">
        <v>98</v>
      </c>
      <c r="C24" s="178" t="s">
        <v>173</v>
      </c>
      <c r="D24" s="178" t="s">
        <v>190</v>
      </c>
      <c r="E24" s="178"/>
      <c r="M24" s="218"/>
      <c r="N24" s="168"/>
      <c r="O24" s="168"/>
      <c r="P24" s="168"/>
      <c r="R24" s="168"/>
      <c r="S24" s="168"/>
      <c r="T24" s="167"/>
    </row>
    <row r="25" spans="2:25" ht="15.75" customHeight="1" x14ac:dyDescent="0.3">
      <c r="B25" s="135" t="s">
        <v>205</v>
      </c>
      <c r="C25" s="178" t="s">
        <v>187</v>
      </c>
      <c r="D25" s="178" t="s">
        <v>188</v>
      </c>
      <c r="E25" s="178"/>
      <c r="M25" s="218"/>
      <c r="N25" s="168"/>
      <c r="O25" s="168"/>
      <c r="P25" s="168"/>
      <c r="R25" s="168"/>
      <c r="S25" s="168"/>
      <c r="T25" s="167"/>
    </row>
    <row r="26" spans="2:25" ht="15.75" customHeight="1" x14ac:dyDescent="0.3">
      <c r="E26" s="178"/>
      <c r="M26" s="218"/>
      <c r="N26" s="168"/>
      <c r="O26" s="168"/>
      <c r="P26" s="168"/>
      <c r="R26" s="168"/>
      <c r="S26" s="168"/>
      <c r="T26" s="167"/>
    </row>
    <row r="27" spans="2:25" ht="15.75" customHeight="1" x14ac:dyDescent="0.3">
      <c r="C27" s="178"/>
      <c r="D27" s="178"/>
      <c r="E27" s="178"/>
      <c r="M27" s="218"/>
      <c r="N27" s="168"/>
      <c r="O27" s="168"/>
      <c r="P27" s="168"/>
      <c r="R27" s="168"/>
      <c r="S27" s="168"/>
      <c r="T27" s="167"/>
    </row>
    <row r="28" spans="2:25" ht="15.75" customHeight="1" x14ac:dyDescent="0.3">
      <c r="B28" s="581" t="s">
        <v>300</v>
      </c>
      <c r="C28" s="581"/>
      <c r="D28" s="581"/>
      <c r="E28" s="581"/>
      <c r="F28" s="581"/>
      <c r="G28" s="581"/>
      <c r="H28" s="581"/>
      <c r="I28" s="581"/>
      <c r="M28" s="218"/>
      <c r="N28" s="168"/>
      <c r="O28" s="168"/>
      <c r="P28" s="168"/>
      <c r="R28" s="168"/>
      <c r="S28" s="168"/>
      <c r="T28" s="167"/>
    </row>
    <row r="29" spans="2:25" ht="15.75" customHeight="1" x14ac:dyDescent="0.3">
      <c r="B29" s="128"/>
      <c r="C29" s="178"/>
      <c r="D29" s="178"/>
      <c r="E29" s="178"/>
      <c r="M29" s="218"/>
      <c r="N29" s="168"/>
      <c r="O29" s="168"/>
      <c r="P29" s="168"/>
      <c r="R29" s="168"/>
      <c r="S29" s="168"/>
      <c r="T29" s="167"/>
    </row>
    <row r="30" spans="2:25" ht="15.75" customHeight="1" x14ac:dyDescent="0.3">
      <c r="B30" s="273"/>
      <c r="C30" s="177"/>
      <c r="D30" s="177"/>
      <c r="E30" s="177"/>
      <c r="M30" s="218"/>
      <c r="N30" s="168"/>
      <c r="O30" s="168"/>
      <c r="P30" s="168"/>
      <c r="R30" s="168"/>
      <c r="S30" s="168"/>
      <c r="T30" s="167"/>
    </row>
    <row r="31" spans="2:25" ht="15.75" customHeight="1" x14ac:dyDescent="0.3">
      <c r="B31" s="255"/>
      <c r="C31" s="180"/>
      <c r="D31" s="180"/>
      <c r="E31" s="180"/>
      <c r="F31" s="182"/>
      <c r="G31" s="180"/>
      <c r="H31" s="180"/>
      <c r="I31" s="180"/>
      <c r="J31" s="180"/>
      <c r="K31" s="180"/>
      <c r="L31" s="180"/>
      <c r="M31" s="180"/>
      <c r="N31" s="180"/>
      <c r="O31" s="180"/>
      <c r="P31" s="180"/>
      <c r="Q31" s="180"/>
      <c r="R31" s="290" t="s">
        <v>219</v>
      </c>
      <c r="S31" s="183"/>
      <c r="T31" s="191"/>
    </row>
    <row r="32" spans="2:25" ht="15.75" customHeight="1" x14ac:dyDescent="0.3">
      <c r="B32" s="274" t="s">
        <v>218</v>
      </c>
      <c r="C32" s="185" t="s">
        <v>1</v>
      </c>
      <c r="D32" s="185"/>
      <c r="E32" s="185"/>
      <c r="F32" s="185" t="s">
        <v>33</v>
      </c>
      <c r="G32" s="185" t="s">
        <v>34</v>
      </c>
      <c r="H32" s="185"/>
      <c r="I32" s="185"/>
      <c r="J32" s="185"/>
      <c r="K32" s="185"/>
      <c r="L32" s="185"/>
      <c r="M32" s="185" t="s">
        <v>35</v>
      </c>
      <c r="N32" s="185" t="s">
        <v>36</v>
      </c>
      <c r="O32" s="186"/>
      <c r="P32" s="186"/>
      <c r="Q32" s="186"/>
      <c r="R32" s="187" t="s">
        <v>79</v>
      </c>
      <c r="S32" s="187"/>
    </row>
    <row r="33" spans="2:21" ht="15.75" customHeight="1" x14ac:dyDescent="0.3">
      <c r="B33" s="189"/>
      <c r="C33" s="145"/>
      <c r="D33" s="145"/>
      <c r="E33" s="145"/>
      <c r="F33" s="145"/>
      <c r="G33" s="145"/>
      <c r="H33" s="145"/>
      <c r="I33" s="145"/>
      <c r="J33" s="145"/>
      <c r="K33" s="145"/>
      <c r="L33" s="145"/>
      <c r="M33" s="145"/>
      <c r="N33" s="145"/>
      <c r="O33" s="136"/>
      <c r="P33" s="136"/>
      <c r="Q33" s="136"/>
      <c r="R33" s="293"/>
      <c r="S33" s="294"/>
      <c r="T33" s="191"/>
    </row>
    <row r="34" spans="2:21" ht="15.75" customHeight="1" x14ac:dyDescent="0.3">
      <c r="B34" s="189"/>
      <c r="C34" s="145"/>
      <c r="D34" s="145"/>
      <c r="E34" s="145"/>
      <c r="F34" s="145"/>
      <c r="G34" s="145"/>
      <c r="H34" s="145"/>
      <c r="I34" s="145"/>
      <c r="J34" s="145"/>
      <c r="K34" s="145"/>
      <c r="L34" s="145"/>
      <c r="M34" s="145"/>
      <c r="N34" s="145"/>
      <c r="O34" s="136"/>
      <c r="P34" s="136"/>
      <c r="Q34" s="136"/>
      <c r="R34" s="293"/>
      <c r="S34" s="294"/>
      <c r="T34" s="191"/>
    </row>
    <row r="35" spans="2:21" ht="15.75" customHeight="1" x14ac:dyDescent="0.3">
      <c r="B35" s="189"/>
      <c r="C35" s="145"/>
      <c r="D35" s="145"/>
      <c r="E35" s="145"/>
      <c r="F35" s="145"/>
      <c r="G35" s="145"/>
      <c r="H35" s="145"/>
      <c r="I35" s="145"/>
      <c r="J35" s="145"/>
      <c r="K35" s="145"/>
      <c r="L35" s="145"/>
      <c r="M35" s="145"/>
      <c r="N35" s="145"/>
      <c r="O35" s="136"/>
      <c r="P35" s="136"/>
      <c r="Q35" s="136"/>
      <c r="R35" s="293"/>
      <c r="S35" s="294"/>
      <c r="T35" s="191"/>
    </row>
    <row r="36" spans="2:21" ht="15.75" customHeight="1" x14ac:dyDescent="0.3">
      <c r="B36" s="189"/>
      <c r="C36" s="465"/>
      <c r="D36" s="465"/>
      <c r="E36" s="465"/>
      <c r="F36" s="465"/>
      <c r="G36" s="465"/>
      <c r="H36" s="465"/>
      <c r="I36" s="465"/>
      <c r="J36" s="465"/>
      <c r="K36" s="465"/>
      <c r="L36" s="465"/>
      <c r="M36" s="465"/>
      <c r="N36" s="465"/>
      <c r="O36" s="136"/>
      <c r="P36" s="136"/>
      <c r="Q36" s="136"/>
      <c r="R36" s="293"/>
      <c r="S36" s="294"/>
      <c r="T36" s="191"/>
    </row>
    <row r="37" spans="2:21" ht="15.75" customHeight="1" x14ac:dyDescent="0.3">
      <c r="B37" s="189"/>
      <c r="C37" s="465"/>
      <c r="D37" s="465"/>
      <c r="E37" s="465"/>
      <c r="F37" s="465"/>
      <c r="G37" s="465"/>
      <c r="H37" s="465"/>
      <c r="I37" s="465"/>
      <c r="J37" s="465"/>
      <c r="K37" s="465"/>
      <c r="L37" s="465"/>
      <c r="M37" s="465"/>
      <c r="N37" s="465"/>
      <c r="O37" s="136"/>
      <c r="P37" s="136"/>
      <c r="Q37" s="136"/>
      <c r="R37" s="293"/>
      <c r="S37" s="294"/>
      <c r="T37" s="191"/>
    </row>
    <row r="38" spans="2:21" ht="15.75" customHeight="1" x14ac:dyDescent="0.3">
      <c r="B38" s="189"/>
      <c r="C38" s="465"/>
      <c r="D38" s="465"/>
      <c r="E38" s="465"/>
      <c r="F38" s="465"/>
      <c r="G38" s="465"/>
      <c r="H38" s="465"/>
      <c r="I38" s="465"/>
      <c r="J38" s="465"/>
      <c r="K38" s="465"/>
      <c r="L38" s="465"/>
      <c r="M38" s="465"/>
      <c r="N38" s="465"/>
      <c r="O38" s="136"/>
      <c r="P38" s="136"/>
      <c r="Q38" s="136"/>
      <c r="R38" s="293"/>
      <c r="S38" s="294"/>
      <c r="T38" s="191"/>
    </row>
    <row r="39" spans="2:21" ht="15.75" customHeight="1" x14ac:dyDescent="0.3">
      <c r="B39" s="189"/>
      <c r="C39" s="465"/>
      <c r="D39" s="465"/>
      <c r="E39" s="465"/>
      <c r="F39" s="465"/>
      <c r="G39" s="465"/>
      <c r="H39" s="465"/>
      <c r="I39" s="465"/>
      <c r="J39" s="465"/>
      <c r="K39" s="465"/>
      <c r="L39" s="465"/>
      <c r="M39" s="465"/>
      <c r="N39" s="465"/>
      <c r="O39" s="136"/>
      <c r="P39" s="136"/>
      <c r="Q39" s="136"/>
      <c r="R39" s="293"/>
      <c r="S39" s="294"/>
      <c r="T39" s="191"/>
    </row>
    <row r="40" spans="2:21" ht="15.75" customHeight="1" x14ac:dyDescent="0.3">
      <c r="B40" s="189"/>
      <c r="C40" s="145"/>
      <c r="D40" s="145"/>
      <c r="E40" s="145"/>
      <c r="F40" s="145"/>
      <c r="G40" s="145"/>
      <c r="H40" s="145"/>
      <c r="I40" s="145"/>
      <c r="J40" s="145"/>
      <c r="K40" s="145"/>
      <c r="L40" s="145"/>
      <c r="M40" s="145"/>
      <c r="N40" s="145"/>
      <c r="O40" s="136"/>
      <c r="P40" s="136"/>
      <c r="Q40" s="136"/>
    </row>
    <row r="41" spans="2:21" ht="15.75" customHeight="1" x14ac:dyDescent="0.3">
      <c r="B41" s="189"/>
      <c r="C41" s="475"/>
      <c r="D41" s="475"/>
      <c r="E41" s="475"/>
      <c r="F41" s="475"/>
      <c r="G41" s="475"/>
      <c r="H41" s="475"/>
      <c r="I41" s="475"/>
      <c r="J41" s="475"/>
      <c r="K41" s="475"/>
      <c r="L41" s="475"/>
      <c r="M41" s="475"/>
      <c r="N41" s="475"/>
      <c r="O41" s="136"/>
      <c r="P41" s="136"/>
      <c r="Q41" s="136"/>
    </row>
    <row r="42" spans="2:21" ht="15.75" customHeight="1" x14ac:dyDescent="0.3">
      <c r="B42" s="204"/>
      <c r="C42" s="205"/>
      <c r="D42" s="205"/>
      <c r="E42" s="205"/>
      <c r="F42" s="158"/>
      <c r="G42" s="207"/>
      <c r="H42" s="207"/>
      <c r="I42" s="207"/>
      <c r="J42" s="207"/>
      <c r="K42" s="207"/>
      <c r="L42" s="207"/>
      <c r="M42" s="161"/>
      <c r="N42" s="203"/>
      <c r="O42" s="209"/>
      <c r="P42" s="209"/>
      <c r="Q42" s="209"/>
    </row>
    <row r="43" spans="2:21" ht="15.75" customHeight="1" x14ac:dyDescent="0.3">
      <c r="B43" s="204"/>
      <c r="C43" s="205"/>
      <c r="D43" s="205"/>
      <c r="E43" s="205"/>
      <c r="F43" s="158"/>
      <c r="G43" s="207"/>
      <c r="H43" s="207"/>
      <c r="I43" s="207"/>
      <c r="J43" s="207"/>
      <c r="K43" s="207"/>
      <c r="L43" s="207"/>
      <c r="M43" s="161"/>
      <c r="N43" s="203"/>
      <c r="O43" s="209"/>
      <c r="P43" s="209"/>
      <c r="Q43" s="209"/>
    </row>
    <row r="44" spans="2:21" ht="15.75" customHeight="1" x14ac:dyDescent="0.3">
      <c r="B44" s="204"/>
      <c r="C44" s="205"/>
      <c r="D44" s="205"/>
      <c r="E44" s="205"/>
      <c r="F44" s="158"/>
      <c r="G44" s="207"/>
      <c r="H44" s="207"/>
      <c r="I44" s="207"/>
      <c r="J44" s="207"/>
      <c r="K44" s="207"/>
      <c r="L44" s="207"/>
      <c r="M44" s="161"/>
      <c r="N44" s="203"/>
      <c r="O44" s="209"/>
      <c r="P44" s="209"/>
      <c r="Q44" s="209"/>
    </row>
    <row r="45" spans="2:21" ht="15.75" customHeight="1" x14ac:dyDescent="0.3">
      <c r="B45" s="204"/>
      <c r="C45" s="205"/>
      <c r="D45" s="205"/>
      <c r="E45" s="205"/>
      <c r="F45" s="158"/>
      <c r="G45" s="207"/>
      <c r="H45" s="207"/>
      <c r="I45" s="207"/>
      <c r="J45" s="207"/>
      <c r="K45" s="207"/>
      <c r="L45" s="207"/>
      <c r="M45" s="161"/>
      <c r="N45" s="203"/>
      <c r="O45" s="209"/>
      <c r="P45" s="209"/>
      <c r="Q45" s="209"/>
    </row>
    <row r="46" spans="2:21" ht="15.75" customHeight="1" x14ac:dyDescent="0.3">
      <c r="B46" s="204"/>
      <c r="C46" s="205"/>
      <c r="D46" s="205"/>
      <c r="E46" s="205"/>
      <c r="F46" s="158"/>
      <c r="G46" s="207"/>
      <c r="H46" s="207"/>
      <c r="I46" s="207"/>
      <c r="J46" s="207"/>
      <c r="K46" s="207"/>
      <c r="L46" s="207"/>
      <c r="M46" s="161"/>
      <c r="N46" s="203"/>
      <c r="O46" s="209"/>
      <c r="P46" s="209"/>
      <c r="Q46" s="209"/>
    </row>
    <row r="47" spans="2:21" ht="15.75" customHeight="1" x14ac:dyDescent="0.3">
      <c r="B47" s="204"/>
      <c r="C47" s="205"/>
      <c r="D47" s="205"/>
      <c r="E47" s="205"/>
      <c r="F47" s="158"/>
      <c r="G47" s="207"/>
      <c r="H47" s="207"/>
      <c r="I47" s="207"/>
      <c r="J47" s="207"/>
      <c r="K47" s="207"/>
      <c r="L47" s="207"/>
      <c r="M47" s="161"/>
      <c r="N47" s="203"/>
      <c r="O47" s="209"/>
      <c r="P47" s="209"/>
      <c r="Q47" s="209"/>
    </row>
    <row r="48" spans="2:21" ht="15.75" customHeight="1" x14ac:dyDescent="0.3">
      <c r="B48" s="204"/>
      <c r="C48" s="205"/>
      <c r="D48" s="205"/>
      <c r="E48" s="205"/>
      <c r="F48" s="158"/>
      <c r="G48" s="207"/>
      <c r="H48" s="207"/>
      <c r="I48" s="207"/>
      <c r="J48" s="207"/>
      <c r="K48" s="207"/>
      <c r="L48" s="207"/>
      <c r="M48" s="161"/>
      <c r="N48" s="203"/>
      <c r="O48" s="209"/>
      <c r="P48" s="209"/>
      <c r="Q48" s="209"/>
      <c r="R48" s="143"/>
      <c r="S48" s="143"/>
      <c r="T48" s="146"/>
      <c r="U48" s="143"/>
    </row>
    <row r="49" spans="16:24" ht="15.75" customHeight="1" x14ac:dyDescent="0.3">
      <c r="P49" s="163"/>
      <c r="Q49" s="143"/>
      <c r="R49" s="143"/>
      <c r="S49" s="143"/>
      <c r="T49" s="162"/>
      <c r="U49" s="143"/>
      <c r="X49" s="168"/>
    </row>
    <row r="50" spans="16:24" ht="15.75" customHeight="1" x14ac:dyDescent="0.3">
      <c r="P50" s="143"/>
      <c r="Q50" s="143"/>
      <c r="R50" s="143"/>
      <c r="S50" s="143"/>
      <c r="T50" s="146"/>
      <c r="U50" s="143"/>
    </row>
    <row r="51" spans="16:24" ht="15.75" customHeight="1" x14ac:dyDescent="0.3">
      <c r="P51" s="143"/>
      <c r="Q51" s="143"/>
      <c r="R51" s="143"/>
      <c r="S51" s="143"/>
      <c r="T51" s="146"/>
      <c r="U51" s="143"/>
    </row>
    <row r="52" spans="16:24" ht="15.75" customHeight="1" x14ac:dyDescent="0.3">
      <c r="V52" s="401" t="s">
        <v>202</v>
      </c>
      <c r="W52" s="168">
        <f>W13</f>
        <v>5124.82</v>
      </c>
    </row>
    <row r="53" spans="16:24" ht="15.75" customHeight="1" x14ac:dyDescent="0.3"/>
    <row r="54" spans="16:24" ht="15.75" customHeight="1" x14ac:dyDescent="0.3"/>
    <row r="55" spans="16:24" ht="15.75" customHeight="1" x14ac:dyDescent="0.3"/>
    <row r="56" spans="16:24" ht="15.75" customHeight="1" x14ac:dyDescent="0.3"/>
    <row r="57" spans="16:24" ht="15.75" customHeight="1" x14ac:dyDescent="0.3"/>
    <row r="58" spans="16:24" ht="15.75" customHeight="1" x14ac:dyDescent="0.3"/>
    <row r="59" spans="16:24" ht="15.75" customHeight="1" x14ac:dyDescent="0.3"/>
    <row r="60" spans="16:24" ht="15.75" customHeight="1" x14ac:dyDescent="0.3"/>
    <row r="61" spans="16:24" ht="15.75" customHeight="1" x14ac:dyDescent="0.3"/>
    <row r="62" spans="16:24" ht="15.75" customHeight="1" x14ac:dyDescent="0.3"/>
    <row r="63" spans="16:24" ht="15.75" customHeight="1" x14ac:dyDescent="0.3"/>
    <row r="64" spans="16:24" ht="15.75" customHeight="1" x14ac:dyDescent="0.3"/>
  </sheetData>
  <mergeCells count="7">
    <mergeCell ref="U4:W4"/>
    <mergeCell ref="U5:W5"/>
    <mergeCell ref="B28:I28"/>
    <mergeCell ref="B21:G21"/>
    <mergeCell ref="B16:G16"/>
    <mergeCell ref="B18:G18"/>
    <mergeCell ref="B20:G20"/>
  </mergeCells>
  <conditionalFormatting sqref="A7:P12 R7:S12 U7:Y12">
    <cfRule type="expression" dxfId="136" priority="3">
      <formula>MOD(ROW(),2)=0</formula>
    </cfRule>
  </conditionalFormatting>
  <hyperlinks>
    <hyperlink ref="B21" r:id="rId1" xr:uid="{00000000-0004-0000-1100-000000000000}"/>
  </hyperlinks>
  <printOptions horizontalCentered="1" gridLines="1"/>
  <pageMargins left="0" right="0" top="0.75" bottom="0.75" header="0.3" footer="0.3"/>
  <pageSetup scale="54" orientation="landscape" horizontalDpi="1200" verticalDpi="1200" r:id="rId2"/>
  <ignoredErrors>
    <ignoredError sqref="V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X64"/>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8867187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2.44140625" style="135" customWidth="1"/>
    <col min="9" max="9" width="13.88671875" style="135" customWidth="1"/>
    <col min="10" max="10" width="13.109375" style="135" customWidth="1"/>
    <col min="11" max="11" width="15.6640625" style="135" customWidth="1"/>
    <col min="12" max="12" width="15.88671875" style="135" bestFit="1" customWidth="1"/>
    <col min="13" max="13" width="19.33203125" style="135" customWidth="1"/>
    <col min="14" max="14" width="14" style="135" bestFit="1" customWidth="1"/>
    <col min="15" max="15" width="11.6640625" style="135" bestFit="1" customWidth="1"/>
    <col min="16" max="16" width="14" style="135" bestFit="1" customWidth="1"/>
    <col min="17" max="17" width="3.6640625" style="135" customWidth="1"/>
    <col min="18" max="18" width="15.88671875" style="135" customWidth="1"/>
    <col min="19" max="19" width="14.109375" style="135" customWidth="1"/>
    <col min="20" max="20" width="3.6640625" style="140" customWidth="1"/>
    <col min="21" max="21" width="13.44140625" style="135" bestFit="1" customWidth="1"/>
    <col min="22" max="22" width="14.88671875" style="135" bestFit="1" customWidth="1"/>
    <col min="23" max="23" width="13.44140625" style="135" bestFit="1" customWidth="1"/>
    <col min="24" max="24" width="14.33203125" style="135" customWidth="1"/>
    <col min="25" max="16384" width="9.109375" style="135"/>
  </cols>
  <sheetData>
    <row r="1" spans="1:24" ht="15.75" customHeight="1" x14ac:dyDescent="0.3">
      <c r="A1" s="132" t="s">
        <v>9</v>
      </c>
    </row>
    <row r="2" spans="1:24" ht="15.75" customHeight="1" x14ac:dyDescent="0.3">
      <c r="A2" s="138" t="str">
        <f>('#1461 Inlet Grove Comm HS '!A2)</f>
        <v>Federal Grant Allocations/Reimbursements as of: 08/30/2024</v>
      </c>
      <c r="B2" s="193"/>
      <c r="N2" s="139"/>
      <c r="O2" s="139"/>
      <c r="Q2" s="140"/>
      <c r="R2" s="140"/>
      <c r="S2" s="140"/>
    </row>
    <row r="3" spans="1:24" ht="15.75" customHeight="1" x14ac:dyDescent="0.3">
      <c r="A3" s="141" t="s">
        <v>46</v>
      </c>
      <c r="B3" s="132"/>
      <c r="D3" s="132"/>
      <c r="E3" s="132"/>
      <c r="F3" s="131"/>
      <c r="M3" s="143"/>
      <c r="N3" s="143"/>
      <c r="O3" s="143"/>
      <c r="P3" s="143"/>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79.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'#3396 G-Star of the Arts '!Y6</f>
        <v>Available Budget as of 08/30/24</v>
      </c>
    </row>
    <row r="7" spans="1:24" ht="15.75" customHeight="1" x14ac:dyDescent="0.3">
      <c r="A7" s="137">
        <v>4201</v>
      </c>
      <c r="B7" s="135" t="s">
        <v>208</v>
      </c>
      <c r="C7" s="351" t="s">
        <v>93</v>
      </c>
      <c r="D7" s="178" t="s">
        <v>270</v>
      </c>
      <c r="E7" s="178" t="s">
        <v>301</v>
      </c>
      <c r="F7" s="137" t="s">
        <v>302</v>
      </c>
      <c r="G7" s="135" t="s">
        <v>6</v>
      </c>
      <c r="H7" s="289">
        <v>1.8800000000000001E-2</v>
      </c>
      <c r="I7" s="289">
        <v>0.161</v>
      </c>
      <c r="J7" s="166">
        <v>45838</v>
      </c>
      <c r="K7" s="166">
        <v>45839</v>
      </c>
      <c r="L7" s="166">
        <v>45474</v>
      </c>
      <c r="M7" s="137" t="s">
        <v>296</v>
      </c>
      <c r="N7" s="354">
        <v>41293</v>
      </c>
      <c r="O7" s="355"/>
      <c r="P7" s="356">
        <f t="shared" ref="P7:P16" si="0">N7+O7</f>
        <v>41293</v>
      </c>
      <c r="Q7" s="130"/>
      <c r="R7" s="354">
        <v>0</v>
      </c>
      <c r="S7" s="356">
        <f>P7-R7</f>
        <v>41293</v>
      </c>
      <c r="T7" s="172"/>
      <c r="U7" s="354">
        <v>0</v>
      </c>
      <c r="V7" s="355"/>
      <c r="W7" s="439">
        <f>U7+V7</f>
        <v>0</v>
      </c>
      <c r="X7" s="430">
        <f>S7-W7</f>
        <v>41293</v>
      </c>
    </row>
    <row r="8" spans="1:24" ht="15.75" customHeight="1" x14ac:dyDescent="0.3">
      <c r="A8" s="137">
        <v>4221</v>
      </c>
      <c r="B8" s="135" t="s">
        <v>276</v>
      </c>
      <c r="C8" s="351" t="s">
        <v>211</v>
      </c>
      <c r="D8" s="178" t="s">
        <v>228</v>
      </c>
      <c r="E8" s="178" t="s">
        <v>271</v>
      </c>
      <c r="F8" s="137" t="s">
        <v>277</v>
      </c>
      <c r="G8" s="135" t="s">
        <v>6</v>
      </c>
      <c r="H8" s="289">
        <v>1.8800000000000001E-2</v>
      </c>
      <c r="I8" s="289">
        <v>0.161</v>
      </c>
      <c r="J8" s="166">
        <v>45504</v>
      </c>
      <c r="K8" s="166">
        <v>45519</v>
      </c>
      <c r="L8" s="166">
        <v>45108</v>
      </c>
      <c r="M8" s="137" t="s">
        <v>272</v>
      </c>
      <c r="N8" s="357">
        <v>71250</v>
      </c>
      <c r="O8" s="419"/>
      <c r="P8" s="345">
        <f t="shared" si="0"/>
        <v>71250</v>
      </c>
      <c r="Q8" s="130"/>
      <c r="R8" s="573">
        <v>4390</v>
      </c>
      <c r="S8" s="345">
        <f>P8-R8</f>
        <v>66860</v>
      </c>
      <c r="T8" s="172"/>
      <c r="U8" s="357">
        <v>49940.959999999999</v>
      </c>
      <c r="V8" s="344"/>
      <c r="W8" s="345">
        <f>U8+V8</f>
        <v>49940.959999999999</v>
      </c>
      <c r="X8" s="353">
        <f>S8-W8</f>
        <v>16919.04</v>
      </c>
    </row>
    <row r="9" spans="1:24" ht="15.75" customHeight="1" x14ac:dyDescent="0.3">
      <c r="A9" s="158">
        <v>4228</v>
      </c>
      <c r="B9" s="135" t="s">
        <v>285</v>
      </c>
      <c r="C9" s="509" t="s">
        <v>286</v>
      </c>
      <c r="D9" s="137" t="s">
        <v>287</v>
      </c>
      <c r="E9" s="137" t="s">
        <v>280</v>
      </c>
      <c r="F9" s="166" t="s">
        <v>288</v>
      </c>
      <c r="G9" s="229" t="s">
        <v>6</v>
      </c>
      <c r="H9" s="289">
        <v>1.8800000000000001E-2</v>
      </c>
      <c r="I9" s="289">
        <v>0.161</v>
      </c>
      <c r="J9" s="166">
        <v>45565</v>
      </c>
      <c r="K9" s="166">
        <v>45566</v>
      </c>
      <c r="L9" s="166">
        <v>45314</v>
      </c>
      <c r="M9" s="137" t="s">
        <v>289</v>
      </c>
      <c r="N9" s="357">
        <v>31524.12</v>
      </c>
      <c r="O9" s="419"/>
      <c r="P9" s="345">
        <f t="shared" si="0"/>
        <v>31524.12</v>
      </c>
      <c r="Q9" s="481"/>
      <c r="R9" s="490"/>
      <c r="S9" s="345">
        <f>P9-R9</f>
        <v>31524.12</v>
      </c>
      <c r="T9" s="172"/>
      <c r="U9" s="463"/>
      <c r="V9" s="344"/>
      <c r="W9" s="345"/>
      <c r="X9" s="353">
        <f>S9-W9</f>
        <v>31524.12</v>
      </c>
    </row>
    <row r="10" spans="1:24" ht="15.75" customHeight="1" x14ac:dyDescent="0.3">
      <c r="A10" s="158">
        <v>4380</v>
      </c>
      <c r="B10" s="499" t="s">
        <v>303</v>
      </c>
      <c r="C10" s="510" t="s">
        <v>304</v>
      </c>
      <c r="D10" s="508" t="s">
        <v>305</v>
      </c>
      <c r="E10" s="508" t="s">
        <v>306</v>
      </c>
      <c r="F10" s="508" t="s">
        <v>307</v>
      </c>
      <c r="G10" s="499" t="s">
        <v>6</v>
      </c>
      <c r="H10" s="512">
        <v>1.8800000000000001E-2</v>
      </c>
      <c r="I10" s="512">
        <v>0.161</v>
      </c>
      <c r="J10" s="513">
        <v>45535</v>
      </c>
      <c r="K10" s="513">
        <v>45536</v>
      </c>
      <c r="L10" s="513">
        <v>45108</v>
      </c>
      <c r="M10" s="508" t="s">
        <v>308</v>
      </c>
      <c r="N10" s="357">
        <v>4400</v>
      </c>
      <c r="O10" s="419"/>
      <c r="P10" s="345">
        <f t="shared" si="0"/>
        <v>4400</v>
      </c>
      <c r="Q10" s="481"/>
      <c r="R10" s="573">
        <v>536.5</v>
      </c>
      <c r="S10" s="345">
        <f>P10-R10</f>
        <v>3863.5</v>
      </c>
      <c r="T10" s="172"/>
      <c r="U10" s="463"/>
      <c r="V10" s="344"/>
      <c r="W10" s="419"/>
      <c r="X10" s="402">
        <f>S10-W10</f>
        <v>3863.5</v>
      </c>
    </row>
    <row r="11" spans="1:24" ht="15.75" customHeight="1" x14ac:dyDescent="0.3">
      <c r="A11" s="137" t="s">
        <v>253</v>
      </c>
      <c r="B11" s="135" t="s">
        <v>247</v>
      </c>
      <c r="C11" s="480" t="s">
        <v>174</v>
      </c>
      <c r="D11" s="137" t="s">
        <v>175</v>
      </c>
      <c r="E11" s="137" t="s">
        <v>232</v>
      </c>
      <c r="F11" s="137" t="s">
        <v>245</v>
      </c>
      <c r="G11" s="135" t="s">
        <v>6</v>
      </c>
      <c r="H11" s="289">
        <v>0.05</v>
      </c>
      <c r="I11" s="289">
        <v>0.161</v>
      </c>
      <c r="J11" s="166">
        <v>45565</v>
      </c>
      <c r="K11" s="166">
        <v>45565</v>
      </c>
      <c r="L11" s="166">
        <v>44279</v>
      </c>
      <c r="M11" s="137" t="s">
        <v>209</v>
      </c>
      <c r="N11" s="343">
        <v>2592.85</v>
      </c>
      <c r="O11" s="344">
        <v>47.77</v>
      </c>
      <c r="P11" s="345">
        <f t="shared" si="0"/>
        <v>2640.62</v>
      </c>
      <c r="Q11" s="481"/>
      <c r="R11" s="357"/>
      <c r="S11" s="345">
        <f t="shared" ref="S11:S16" si="1">P11-R11</f>
        <v>2640.62</v>
      </c>
      <c r="T11" s="172"/>
      <c r="U11" s="357"/>
      <c r="V11" s="344"/>
      <c r="W11" s="419">
        <f t="shared" ref="W11:W15" si="2">U11+V11</f>
        <v>0</v>
      </c>
      <c r="X11" s="402">
        <f>S11-W11</f>
        <v>2640.62</v>
      </c>
    </row>
    <row r="12" spans="1:24" ht="15.75" customHeight="1" x14ac:dyDescent="0.3">
      <c r="A12" s="137" t="s">
        <v>254</v>
      </c>
      <c r="B12" s="135" t="s">
        <v>248</v>
      </c>
      <c r="C12" s="480" t="s">
        <v>174</v>
      </c>
      <c r="D12" s="137" t="s">
        <v>175</v>
      </c>
      <c r="E12" s="137" t="s">
        <v>234</v>
      </c>
      <c r="F12" s="137" t="s">
        <v>233</v>
      </c>
      <c r="G12" s="135" t="s">
        <v>6</v>
      </c>
      <c r="H12" s="289">
        <v>0.05</v>
      </c>
      <c r="I12" s="289">
        <v>0.161</v>
      </c>
      <c r="J12" s="166">
        <v>45565</v>
      </c>
      <c r="K12" s="166">
        <v>45565</v>
      </c>
      <c r="L12" s="166">
        <v>44279</v>
      </c>
      <c r="M12" s="137" t="s">
        <v>235</v>
      </c>
      <c r="N12" s="343">
        <v>1234.1200000000001</v>
      </c>
      <c r="O12" s="344"/>
      <c r="P12" s="345">
        <f t="shared" si="0"/>
        <v>1234.1200000000001</v>
      </c>
      <c r="Q12" s="481"/>
      <c r="R12" s="357">
        <v>1234.1199999999999</v>
      </c>
      <c r="S12" s="345">
        <f t="shared" si="1"/>
        <v>0</v>
      </c>
      <c r="T12" s="172"/>
      <c r="U12" s="357">
        <v>0</v>
      </c>
      <c r="V12" s="344"/>
      <c r="W12" s="419">
        <f t="shared" si="2"/>
        <v>0</v>
      </c>
      <c r="X12" s="402">
        <f t="shared" ref="X12:X16" si="3">S12-W12</f>
        <v>0</v>
      </c>
    </row>
    <row r="13" spans="1:24" ht="15.75" customHeight="1" x14ac:dyDescent="0.3">
      <c r="A13" s="158" t="s">
        <v>255</v>
      </c>
      <c r="B13" s="143" t="s">
        <v>192</v>
      </c>
      <c r="C13" s="209" t="s">
        <v>174</v>
      </c>
      <c r="D13" s="158" t="s">
        <v>175</v>
      </c>
      <c r="E13" s="158" t="s">
        <v>193</v>
      </c>
      <c r="F13" s="158" t="s">
        <v>176</v>
      </c>
      <c r="G13" s="143" t="s">
        <v>6</v>
      </c>
      <c r="H13" s="309">
        <v>0.05</v>
      </c>
      <c r="I13" s="309">
        <v>0.161</v>
      </c>
      <c r="J13" s="161">
        <v>45565</v>
      </c>
      <c r="K13" s="161">
        <v>45565</v>
      </c>
      <c r="L13" s="161">
        <v>44279</v>
      </c>
      <c r="M13" s="158" t="s">
        <v>177</v>
      </c>
      <c r="N13" s="343">
        <v>190511.47</v>
      </c>
      <c r="O13" s="350">
        <v>29.84</v>
      </c>
      <c r="P13" s="349">
        <f t="shared" si="0"/>
        <v>190541.31</v>
      </c>
      <c r="Q13" s="133"/>
      <c r="R13" s="343">
        <f>35840+154701.31</f>
        <v>190541.31</v>
      </c>
      <c r="S13" s="349">
        <f t="shared" si="1"/>
        <v>0</v>
      </c>
      <c r="T13" s="277"/>
      <c r="U13" s="343">
        <v>0</v>
      </c>
      <c r="V13" s="350"/>
      <c r="W13" s="418">
        <f t="shared" si="2"/>
        <v>0</v>
      </c>
      <c r="X13" s="402">
        <f>S13-W13</f>
        <v>0</v>
      </c>
    </row>
    <row r="14" spans="1:24" ht="15.75" customHeight="1" x14ac:dyDescent="0.3">
      <c r="A14" s="137" t="s">
        <v>256</v>
      </c>
      <c r="B14" s="135" t="s">
        <v>249</v>
      </c>
      <c r="C14" s="480" t="s">
        <v>174</v>
      </c>
      <c r="D14" s="137" t="s">
        <v>175</v>
      </c>
      <c r="E14" s="137" t="s">
        <v>236</v>
      </c>
      <c r="F14" s="137" t="s">
        <v>237</v>
      </c>
      <c r="G14" s="135" t="s">
        <v>6</v>
      </c>
      <c r="H14" s="289">
        <v>0.05</v>
      </c>
      <c r="I14" s="289">
        <v>0.161</v>
      </c>
      <c r="J14" s="166">
        <v>45565</v>
      </c>
      <c r="K14" s="166">
        <v>45565</v>
      </c>
      <c r="L14" s="166">
        <v>44279</v>
      </c>
      <c r="M14" s="137" t="s">
        <v>238</v>
      </c>
      <c r="N14" s="343">
        <v>1378.43</v>
      </c>
      <c r="O14" s="344"/>
      <c r="P14" s="345">
        <f t="shared" si="0"/>
        <v>1378.43</v>
      </c>
      <c r="Q14" s="481"/>
      <c r="R14" s="357">
        <v>1378.43</v>
      </c>
      <c r="S14" s="345">
        <f t="shared" si="1"/>
        <v>0</v>
      </c>
      <c r="T14" s="172"/>
      <c r="U14" s="357">
        <v>0</v>
      </c>
      <c r="V14" s="344"/>
      <c r="W14" s="419">
        <f t="shared" si="2"/>
        <v>0</v>
      </c>
      <c r="X14" s="402">
        <f t="shared" si="3"/>
        <v>0</v>
      </c>
    </row>
    <row r="15" spans="1:24" ht="15.75" customHeight="1" x14ac:dyDescent="0.3">
      <c r="A15" s="137" t="s">
        <v>257</v>
      </c>
      <c r="B15" s="135" t="s">
        <v>250</v>
      </c>
      <c r="C15" s="480" t="s">
        <v>174</v>
      </c>
      <c r="D15" s="137" t="s">
        <v>175</v>
      </c>
      <c r="E15" s="137" t="s">
        <v>239</v>
      </c>
      <c r="F15" s="137" t="s">
        <v>240</v>
      </c>
      <c r="G15" s="135" t="s">
        <v>6</v>
      </c>
      <c r="H15" s="289">
        <v>0.05</v>
      </c>
      <c r="I15" s="289">
        <v>0.161</v>
      </c>
      <c r="J15" s="166">
        <v>45565</v>
      </c>
      <c r="K15" s="166">
        <v>45565</v>
      </c>
      <c r="L15" s="166">
        <v>44279</v>
      </c>
      <c r="M15" s="137" t="s">
        <v>241</v>
      </c>
      <c r="N15" s="343">
        <v>2043.95</v>
      </c>
      <c r="O15" s="344"/>
      <c r="P15" s="345">
        <f t="shared" si="0"/>
        <v>2043.95</v>
      </c>
      <c r="Q15" s="481"/>
      <c r="R15" s="357">
        <v>2043.95</v>
      </c>
      <c r="S15" s="345">
        <f t="shared" si="1"/>
        <v>0</v>
      </c>
      <c r="T15" s="172"/>
      <c r="U15" s="357">
        <v>0</v>
      </c>
      <c r="V15" s="344"/>
      <c r="W15" s="419">
        <f t="shared" si="2"/>
        <v>0</v>
      </c>
      <c r="X15" s="402">
        <f t="shared" si="3"/>
        <v>0</v>
      </c>
    </row>
    <row r="16" spans="1:24" ht="15.75" customHeight="1" x14ac:dyDescent="0.3">
      <c r="A16" s="137" t="s">
        <v>258</v>
      </c>
      <c r="B16" s="135" t="s">
        <v>251</v>
      </c>
      <c r="C16" s="480" t="s">
        <v>174</v>
      </c>
      <c r="D16" s="137" t="s">
        <v>175</v>
      </c>
      <c r="E16" s="137" t="s">
        <v>242</v>
      </c>
      <c r="F16" s="137" t="s">
        <v>243</v>
      </c>
      <c r="G16" s="135" t="s">
        <v>6</v>
      </c>
      <c r="H16" s="289">
        <v>0.05</v>
      </c>
      <c r="I16" s="289">
        <v>0.161</v>
      </c>
      <c r="J16" s="166">
        <v>45565</v>
      </c>
      <c r="K16" s="166">
        <v>45565</v>
      </c>
      <c r="L16" s="166">
        <v>44279</v>
      </c>
      <c r="M16" s="137" t="s">
        <v>244</v>
      </c>
      <c r="N16" s="343">
        <v>6892.8600000000006</v>
      </c>
      <c r="O16" s="344"/>
      <c r="P16" s="345">
        <f t="shared" si="0"/>
        <v>6892.8600000000006</v>
      </c>
      <c r="Q16" s="481"/>
      <c r="R16" s="357"/>
      <c r="S16" s="345">
        <f t="shared" si="1"/>
        <v>6892.8600000000006</v>
      </c>
      <c r="T16" s="172"/>
      <c r="U16" s="357"/>
      <c r="V16" s="344"/>
      <c r="W16" s="419"/>
      <c r="X16" s="402">
        <f t="shared" si="3"/>
        <v>6892.8600000000006</v>
      </c>
    </row>
    <row r="17" spans="2:24" ht="15.75" customHeight="1" thickBot="1" x14ac:dyDescent="0.35">
      <c r="C17" s="351"/>
      <c r="D17" s="178"/>
      <c r="E17" s="178"/>
      <c r="J17" s="192"/>
      <c r="K17" s="192"/>
      <c r="L17" s="192"/>
      <c r="M17" s="218" t="s">
        <v>37</v>
      </c>
      <c r="N17" s="346">
        <f>SUM(N7:N16)</f>
        <v>353120.8</v>
      </c>
      <c r="O17" s="347">
        <f>SUM(O7:O16)</f>
        <v>77.61</v>
      </c>
      <c r="P17" s="348">
        <f>SUM(P7:P16)</f>
        <v>353198.41</v>
      </c>
      <c r="Q17" s="130"/>
      <c r="R17" s="346">
        <f>SUM(R7:R16)</f>
        <v>200124.31</v>
      </c>
      <c r="S17" s="348">
        <f>SUM(S7:S16)</f>
        <v>153074.09999999998</v>
      </c>
      <c r="T17" s="172"/>
      <c r="U17" s="346">
        <f>SUM(U7:U16)</f>
        <v>49940.959999999999</v>
      </c>
      <c r="V17" s="347">
        <f>SUM(V7:V16)</f>
        <v>0</v>
      </c>
      <c r="W17" s="421">
        <f>SUM(W7:W16)</f>
        <v>49940.959999999999</v>
      </c>
      <c r="X17" s="424">
        <f>SUM(X7:X16)</f>
        <v>103133.14</v>
      </c>
    </row>
    <row r="18" spans="2:24" ht="15.75" customHeight="1" thickTop="1" x14ac:dyDescent="0.3">
      <c r="C18" s="351"/>
      <c r="D18" s="178"/>
      <c r="E18" s="178"/>
      <c r="M18" s="218"/>
      <c r="N18" s="168"/>
      <c r="O18" s="168"/>
      <c r="P18" s="168"/>
      <c r="R18" s="168"/>
      <c r="S18" s="168"/>
      <c r="T18" s="167"/>
    </row>
    <row r="19" spans="2:24" ht="15.75" customHeight="1" x14ac:dyDescent="0.3">
      <c r="C19" s="351"/>
      <c r="D19" s="178"/>
      <c r="E19" s="178"/>
      <c r="M19" s="218"/>
      <c r="N19" s="168"/>
      <c r="O19" s="168"/>
      <c r="P19" s="168"/>
      <c r="R19" s="168"/>
      <c r="S19" s="168"/>
      <c r="T19" s="167"/>
      <c r="U19" s="140"/>
    </row>
    <row r="20" spans="2:24" ht="15.75" customHeight="1" x14ac:dyDescent="0.3">
      <c r="B20" s="132" t="s">
        <v>109</v>
      </c>
      <c r="C20" s="178"/>
      <c r="D20" s="178"/>
      <c r="E20" s="178"/>
      <c r="M20" s="218"/>
      <c r="N20" s="168"/>
      <c r="O20" s="168"/>
      <c r="P20" s="168"/>
      <c r="R20" s="168"/>
      <c r="S20" s="168"/>
      <c r="T20" s="167"/>
      <c r="U20" s="140"/>
    </row>
    <row r="21" spans="2:24" ht="15.75" customHeight="1" x14ac:dyDescent="0.3">
      <c r="B21" s="582" t="s">
        <v>216</v>
      </c>
      <c r="C21" s="582"/>
      <c r="D21" s="582"/>
      <c r="E21" s="582"/>
      <c r="F21" s="582"/>
      <c r="G21" s="582"/>
      <c r="H21" s="173"/>
      <c r="I21" s="173"/>
      <c r="J21" s="173"/>
      <c r="M21" s="218"/>
      <c r="N21" s="168"/>
      <c r="O21" s="168"/>
      <c r="P21" s="168"/>
      <c r="R21" s="168"/>
      <c r="S21" s="168"/>
      <c r="T21" s="167"/>
      <c r="U21" s="140"/>
    </row>
    <row r="22" spans="2:24" ht="15.75" customHeight="1" x14ac:dyDescent="0.3">
      <c r="C22" s="178"/>
      <c r="D22" s="178"/>
      <c r="E22" s="178"/>
      <c r="M22" s="218"/>
      <c r="N22" s="168"/>
      <c r="O22" s="168"/>
      <c r="P22" s="168"/>
      <c r="R22" s="168"/>
      <c r="S22" s="168"/>
      <c r="T22" s="167"/>
      <c r="U22" s="140"/>
    </row>
    <row r="23" spans="2:24" ht="15.75" customHeight="1" x14ac:dyDescent="0.3">
      <c r="B23" s="582" t="s">
        <v>113</v>
      </c>
      <c r="C23" s="582"/>
      <c r="D23" s="582"/>
      <c r="E23" s="582"/>
      <c r="F23" s="582"/>
      <c r="G23" s="582"/>
      <c r="H23" s="173"/>
      <c r="I23" s="173"/>
      <c r="J23" s="173"/>
      <c r="M23" s="218"/>
      <c r="N23" s="168"/>
      <c r="O23" s="168"/>
      <c r="P23" s="168"/>
      <c r="R23" s="168"/>
      <c r="S23" s="168"/>
      <c r="T23" s="167"/>
      <c r="U23" s="140"/>
    </row>
    <row r="24" spans="2:24" ht="15.75" customHeight="1" x14ac:dyDescent="0.3">
      <c r="B24" s="173"/>
      <c r="C24" s="173"/>
      <c r="D24" s="173"/>
      <c r="E24" s="173"/>
      <c r="F24" s="174"/>
      <c r="G24" s="173"/>
      <c r="H24" s="173"/>
      <c r="I24" s="173"/>
      <c r="J24" s="173"/>
      <c r="M24" s="218"/>
      <c r="N24" s="168"/>
      <c r="O24" s="168"/>
      <c r="P24" s="168"/>
      <c r="R24" s="168"/>
      <c r="S24" s="168"/>
      <c r="T24" s="167"/>
      <c r="U24" s="140"/>
    </row>
    <row r="25" spans="2:24" ht="15.75" customHeight="1" x14ac:dyDescent="0.3">
      <c r="B25" s="582" t="s">
        <v>134</v>
      </c>
      <c r="C25" s="582"/>
      <c r="D25" s="582"/>
      <c r="E25" s="582"/>
      <c r="F25" s="582"/>
      <c r="G25" s="582"/>
      <c r="H25" s="173"/>
      <c r="I25" s="173"/>
      <c r="J25" s="173"/>
      <c r="M25" s="218"/>
      <c r="N25" s="168"/>
      <c r="O25" s="168"/>
      <c r="P25" s="168"/>
      <c r="R25" s="168"/>
      <c r="S25" s="168"/>
      <c r="T25" s="167"/>
      <c r="U25" s="140"/>
    </row>
    <row r="26" spans="2:24" ht="15.75" customHeight="1" x14ac:dyDescent="0.3">
      <c r="B26" s="593" t="s">
        <v>133</v>
      </c>
      <c r="C26" s="582"/>
      <c r="D26" s="582"/>
      <c r="E26" s="582"/>
      <c r="F26" s="582"/>
      <c r="G26" s="582"/>
      <c r="H26" s="173"/>
      <c r="I26" s="173"/>
      <c r="J26" s="173"/>
      <c r="M26" s="218"/>
      <c r="N26" s="168"/>
      <c r="O26" s="168"/>
      <c r="P26" s="168"/>
      <c r="R26" s="168"/>
      <c r="S26" s="168"/>
      <c r="T26" s="167"/>
      <c r="U26" s="140"/>
    </row>
    <row r="27" spans="2:24" ht="15.75" customHeight="1" x14ac:dyDescent="0.3">
      <c r="B27" s="173"/>
      <c r="C27" s="173"/>
      <c r="D27" s="173"/>
      <c r="E27" s="173"/>
      <c r="F27" s="174"/>
      <c r="G27" s="173"/>
      <c r="H27" s="173"/>
      <c r="I27" s="173"/>
      <c r="J27" s="173"/>
      <c r="M27" s="218"/>
      <c r="N27" s="168"/>
      <c r="O27" s="168"/>
      <c r="P27" s="168"/>
      <c r="R27" s="168"/>
      <c r="S27" s="168"/>
      <c r="T27" s="167"/>
      <c r="U27" s="140"/>
    </row>
    <row r="28" spans="2:24" ht="15.75" customHeight="1" x14ac:dyDescent="0.3">
      <c r="B28" s="131" t="s">
        <v>96</v>
      </c>
      <c r="C28" s="176" t="s">
        <v>99</v>
      </c>
      <c r="D28" s="176" t="s">
        <v>100</v>
      </c>
      <c r="E28" s="176"/>
      <c r="F28" s="174"/>
      <c r="G28" s="173"/>
      <c r="H28" s="173"/>
      <c r="I28" s="173"/>
      <c r="J28" s="173"/>
      <c r="M28" s="218"/>
      <c r="N28" s="168"/>
      <c r="O28" s="168"/>
      <c r="P28" s="168"/>
      <c r="R28" s="168"/>
      <c r="S28" s="168"/>
      <c r="T28" s="167"/>
      <c r="U28" s="140"/>
    </row>
    <row r="29" spans="2:24" ht="15.75" customHeight="1" x14ac:dyDescent="0.3">
      <c r="B29" s="135" t="s">
        <v>97</v>
      </c>
      <c r="C29" s="178" t="s">
        <v>189</v>
      </c>
      <c r="D29" s="178" t="s">
        <v>103</v>
      </c>
      <c r="E29" s="178"/>
      <c r="M29" s="218"/>
      <c r="N29" s="168"/>
      <c r="O29" s="168"/>
      <c r="P29" s="168"/>
      <c r="R29" s="168"/>
      <c r="S29" s="168"/>
      <c r="T29" s="167"/>
      <c r="U29" s="140"/>
    </row>
    <row r="30" spans="2:24" ht="15.75" customHeight="1" x14ac:dyDescent="0.3">
      <c r="B30" s="170" t="s">
        <v>98</v>
      </c>
      <c r="C30" s="178" t="s">
        <v>173</v>
      </c>
      <c r="D30" s="178" t="s">
        <v>190</v>
      </c>
      <c r="E30" s="178"/>
      <c r="M30" s="218"/>
      <c r="N30" s="168"/>
      <c r="O30" s="168"/>
      <c r="P30" s="168"/>
      <c r="R30" s="168"/>
      <c r="S30" s="168"/>
      <c r="T30" s="167"/>
      <c r="U30" s="140"/>
    </row>
    <row r="31" spans="2:24" ht="15.75" customHeight="1" x14ac:dyDescent="0.3">
      <c r="B31" s="135" t="s">
        <v>205</v>
      </c>
      <c r="C31" s="178" t="s">
        <v>187</v>
      </c>
      <c r="D31" s="178" t="s">
        <v>188</v>
      </c>
      <c r="E31" s="178"/>
      <c r="M31" s="218"/>
      <c r="N31" s="168"/>
      <c r="O31" s="168"/>
      <c r="P31" s="168"/>
      <c r="R31" s="168"/>
      <c r="S31" s="168"/>
      <c r="T31" s="167"/>
      <c r="U31" s="140"/>
    </row>
    <row r="32" spans="2:24" ht="15.75" customHeight="1" x14ac:dyDescent="0.3">
      <c r="E32" s="178"/>
      <c r="M32" s="218"/>
      <c r="N32" s="168"/>
      <c r="O32" s="168"/>
      <c r="P32" s="168"/>
      <c r="R32" s="168"/>
      <c r="S32" s="168"/>
      <c r="T32" s="167"/>
      <c r="U32" s="140"/>
    </row>
    <row r="33" spans="2:21" ht="15.75" customHeight="1" x14ac:dyDescent="0.3">
      <c r="C33" s="178"/>
      <c r="D33" s="178"/>
      <c r="E33" s="178"/>
      <c r="M33" s="218"/>
      <c r="N33" s="168"/>
      <c r="O33" s="168"/>
      <c r="P33" s="168"/>
      <c r="R33" s="168"/>
      <c r="S33" s="168"/>
      <c r="T33" s="167"/>
      <c r="U33" s="140"/>
    </row>
    <row r="34" spans="2:21" ht="15.75" customHeight="1" x14ac:dyDescent="0.3">
      <c r="B34" s="581" t="s">
        <v>300</v>
      </c>
      <c r="C34" s="581"/>
      <c r="D34" s="581"/>
      <c r="E34" s="581"/>
      <c r="F34" s="581"/>
      <c r="G34" s="581"/>
      <c r="H34" s="581"/>
      <c r="I34" s="581"/>
      <c r="M34" s="218"/>
      <c r="N34" s="168"/>
      <c r="O34" s="168"/>
      <c r="P34" s="168"/>
      <c r="R34" s="168"/>
      <c r="S34" s="168"/>
      <c r="T34" s="167"/>
      <c r="U34" s="140"/>
    </row>
    <row r="35" spans="2:21" ht="15.75" customHeight="1" x14ac:dyDescent="0.3">
      <c r="B35" s="128"/>
      <c r="C35" s="178"/>
      <c r="D35" s="178"/>
      <c r="E35" s="178"/>
      <c r="M35" s="218"/>
      <c r="N35" s="168"/>
      <c r="O35" s="168"/>
      <c r="P35" s="168"/>
      <c r="R35" s="168"/>
      <c r="S35" s="168"/>
      <c r="T35" s="167"/>
      <c r="U35" s="140"/>
    </row>
    <row r="36" spans="2:21" ht="15.75" customHeight="1" x14ac:dyDescent="0.3">
      <c r="B36" s="187"/>
      <c r="C36" s="210"/>
      <c r="D36" s="210"/>
      <c r="E36" s="210"/>
      <c r="F36" s="210"/>
      <c r="G36" s="187"/>
      <c r="H36" s="187"/>
      <c r="I36" s="187"/>
      <c r="J36" s="187"/>
      <c r="K36" s="187"/>
      <c r="L36" s="187"/>
      <c r="M36" s="187"/>
      <c r="N36" s="187"/>
      <c r="O36" s="140"/>
      <c r="P36" s="140"/>
      <c r="Q36" s="140"/>
      <c r="R36" s="140"/>
      <c r="S36" s="140"/>
      <c r="U36" s="140"/>
    </row>
    <row r="37" spans="2:21" ht="15.75" customHeight="1" x14ac:dyDescent="0.3">
      <c r="O37" s="180"/>
      <c r="P37" s="180"/>
      <c r="Q37" s="180"/>
      <c r="R37" s="290" t="s">
        <v>219</v>
      </c>
      <c r="S37" s="183"/>
      <c r="T37" s="191"/>
    </row>
    <row r="38" spans="2:21" ht="15.75" customHeight="1" x14ac:dyDescent="0.3">
      <c r="B38" s="184" t="s">
        <v>218</v>
      </c>
      <c r="C38" s="185" t="s">
        <v>1</v>
      </c>
      <c r="D38" s="185"/>
      <c r="E38" s="185"/>
      <c r="F38" s="515" t="s">
        <v>33</v>
      </c>
      <c r="G38" s="185" t="s">
        <v>34</v>
      </c>
      <c r="H38" s="185"/>
      <c r="I38" s="185"/>
      <c r="J38" s="185"/>
      <c r="K38" s="185"/>
      <c r="L38" s="185"/>
      <c r="M38" s="185" t="s">
        <v>35</v>
      </c>
      <c r="N38" s="185" t="s">
        <v>36</v>
      </c>
      <c r="O38" s="186"/>
      <c r="P38" s="186"/>
      <c r="Q38" s="186"/>
      <c r="R38" s="187" t="s">
        <v>79</v>
      </c>
      <c r="S38" s="187"/>
    </row>
    <row r="39" spans="2:21" ht="15.75" customHeight="1" x14ac:dyDescent="0.3">
      <c r="B39" s="189"/>
      <c r="C39" s="145"/>
      <c r="D39" s="145"/>
      <c r="E39" s="145"/>
      <c r="F39" s="516"/>
      <c r="G39" s="145"/>
      <c r="H39" s="145"/>
      <c r="I39" s="145"/>
      <c r="J39" s="145"/>
      <c r="K39" s="145"/>
      <c r="L39" s="145"/>
      <c r="M39" s="145"/>
      <c r="N39" s="145"/>
      <c r="O39" s="136"/>
      <c r="P39" s="136"/>
      <c r="Q39" s="136"/>
      <c r="R39" s="293"/>
      <c r="S39" s="294"/>
      <c r="T39" s="191"/>
    </row>
    <row r="40" spans="2:21" ht="15.75" customHeight="1" x14ac:dyDescent="0.3">
      <c r="B40" s="189"/>
      <c r="C40" s="145"/>
      <c r="D40" s="145"/>
      <c r="E40" s="145"/>
      <c r="F40" s="516"/>
      <c r="G40" s="145"/>
      <c r="H40" s="145"/>
      <c r="I40" s="145"/>
      <c r="J40" s="145"/>
      <c r="K40" s="145"/>
      <c r="L40" s="145"/>
      <c r="M40" s="145"/>
      <c r="N40" s="145"/>
      <c r="O40" s="136"/>
      <c r="P40" s="136"/>
      <c r="Q40" s="136"/>
      <c r="R40" s="293"/>
      <c r="S40" s="294"/>
      <c r="T40" s="191"/>
    </row>
    <row r="41" spans="2:21" ht="15.75" customHeight="1" x14ac:dyDescent="0.3">
      <c r="B41" s="189"/>
      <c r="C41" s="465"/>
      <c r="D41" s="465"/>
      <c r="E41" s="465"/>
      <c r="F41" s="516"/>
      <c r="G41" s="465"/>
      <c r="H41" s="465"/>
      <c r="I41" s="465"/>
      <c r="J41" s="465"/>
      <c r="K41" s="465"/>
      <c r="L41" s="465"/>
      <c r="M41" s="465"/>
      <c r="N41" s="465"/>
      <c r="O41" s="136"/>
      <c r="P41" s="136"/>
      <c r="Q41" s="136"/>
      <c r="R41" s="293"/>
      <c r="S41" s="294"/>
      <c r="T41" s="191"/>
    </row>
    <row r="42" spans="2:21" ht="15.75" customHeight="1" x14ac:dyDescent="0.3">
      <c r="B42" s="189"/>
      <c r="C42" s="465"/>
      <c r="D42" s="465"/>
      <c r="E42" s="465"/>
      <c r="F42" s="516"/>
      <c r="G42" s="465"/>
      <c r="H42" s="465"/>
      <c r="I42" s="465"/>
      <c r="J42" s="465"/>
      <c r="K42" s="465"/>
      <c r="L42" s="465"/>
      <c r="M42" s="465"/>
      <c r="N42" s="465"/>
      <c r="O42" s="136"/>
      <c r="P42" s="136"/>
      <c r="Q42" s="136"/>
      <c r="R42" s="293"/>
      <c r="S42" s="294"/>
      <c r="T42" s="191"/>
    </row>
    <row r="43" spans="2:21" ht="15.75" customHeight="1" x14ac:dyDescent="0.3">
      <c r="B43" s="189"/>
      <c r="C43" s="465"/>
      <c r="D43" s="465"/>
      <c r="E43" s="465"/>
      <c r="F43" s="516"/>
      <c r="G43" s="465"/>
      <c r="H43" s="465"/>
      <c r="I43" s="465"/>
      <c r="J43" s="465"/>
      <c r="K43" s="465"/>
      <c r="L43" s="465"/>
      <c r="M43" s="465"/>
      <c r="N43" s="465"/>
      <c r="O43" s="136"/>
      <c r="P43" s="136"/>
      <c r="Q43" s="136"/>
      <c r="R43" s="293"/>
      <c r="S43" s="294"/>
      <c r="T43" s="191"/>
    </row>
    <row r="44" spans="2:21" ht="15.75" customHeight="1" x14ac:dyDescent="0.3">
      <c r="B44" s="189"/>
      <c r="C44" s="478"/>
      <c r="D44" s="478"/>
      <c r="E44" s="478"/>
      <c r="F44" s="516"/>
      <c r="G44" s="478"/>
      <c r="H44" s="478"/>
      <c r="I44" s="478"/>
      <c r="J44" s="478"/>
      <c r="K44" s="478"/>
      <c r="L44" s="478"/>
      <c r="M44" s="478"/>
      <c r="N44" s="478"/>
      <c r="O44" s="136"/>
      <c r="P44" s="136"/>
      <c r="Q44" s="136"/>
      <c r="R44" s="293"/>
      <c r="S44" s="294"/>
      <c r="T44" s="191"/>
    </row>
    <row r="45" spans="2:21" ht="15.75" customHeight="1" x14ac:dyDescent="0.3">
      <c r="B45" s="189"/>
      <c r="C45" s="465"/>
      <c r="D45" s="465"/>
      <c r="E45" s="465"/>
      <c r="F45" s="516"/>
      <c r="G45" s="465"/>
      <c r="H45" s="465"/>
      <c r="I45" s="465"/>
      <c r="J45" s="465"/>
      <c r="K45" s="465"/>
      <c r="L45" s="465"/>
      <c r="M45" s="465"/>
      <c r="N45" s="465"/>
      <c r="O45" s="136"/>
      <c r="P45" s="136"/>
      <c r="Q45" s="136"/>
      <c r="R45" s="293"/>
      <c r="S45" s="294"/>
      <c r="T45" s="191"/>
    </row>
    <row r="46" spans="2:21" ht="15.75" customHeight="1" x14ac:dyDescent="0.3">
      <c r="B46" s="146"/>
      <c r="C46" s="145"/>
      <c r="D46" s="145"/>
      <c r="E46" s="145"/>
      <c r="F46" s="516"/>
    </row>
    <row r="47" spans="2:21" ht="15.75" customHeight="1" x14ac:dyDescent="0.3">
      <c r="B47" s="146"/>
      <c r="C47" s="145"/>
      <c r="D47" s="145"/>
      <c r="E47" s="145"/>
      <c r="F47" s="516"/>
    </row>
    <row r="48" spans="2:21" ht="15.75" customHeight="1" x14ac:dyDescent="0.3">
      <c r="B48" s="146"/>
      <c r="C48" s="145"/>
      <c r="D48" s="145"/>
      <c r="E48" s="145"/>
      <c r="F48" s="516"/>
    </row>
    <row r="49" spans="2:23" ht="15.75" customHeight="1" x14ac:dyDescent="0.3">
      <c r="B49" s="146"/>
      <c r="C49" s="145"/>
      <c r="D49" s="145"/>
      <c r="E49" s="145"/>
      <c r="F49" s="516"/>
      <c r="P49" s="143"/>
      <c r="Q49" s="143"/>
      <c r="R49" s="143"/>
      <c r="S49" s="143"/>
      <c r="T49" s="146"/>
    </row>
    <row r="50" spans="2:23" ht="15.75" customHeight="1" x14ac:dyDescent="0.3">
      <c r="P50" s="163"/>
      <c r="Q50" s="143"/>
      <c r="R50" s="143"/>
      <c r="S50" s="143"/>
      <c r="T50" s="162"/>
    </row>
    <row r="51" spans="2:23" ht="15.75" customHeight="1" x14ac:dyDescent="0.3"/>
    <row r="52" spans="2:23" ht="15.75" customHeight="1" x14ac:dyDescent="0.3">
      <c r="V52" s="401" t="s">
        <v>202</v>
      </c>
      <c r="W52" s="168">
        <f>W17</f>
        <v>49940.959999999999</v>
      </c>
    </row>
    <row r="53" spans="2:23" ht="15.75" customHeight="1" x14ac:dyDescent="0.3"/>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sheetData>
  <mergeCells count="7">
    <mergeCell ref="U4:W4"/>
    <mergeCell ref="U5:W5"/>
    <mergeCell ref="B34:I34"/>
    <mergeCell ref="B26:G26"/>
    <mergeCell ref="B21:G21"/>
    <mergeCell ref="B23:G23"/>
    <mergeCell ref="B25:G25"/>
  </mergeCells>
  <conditionalFormatting sqref="A7:P8 A11:P16 N9:P10 R7:S16 U7:X16">
    <cfRule type="expression" dxfId="135" priority="9">
      <formula>MOD(ROW(),2)=0</formula>
    </cfRule>
  </conditionalFormatting>
  <conditionalFormatting sqref="A9:A10">
    <cfRule type="expression" dxfId="134" priority="5">
      <formula>MOD(ROW(),2)=0</formula>
    </cfRule>
  </conditionalFormatting>
  <conditionalFormatting sqref="B9:E9 J9:M9 G9">
    <cfRule type="expression" dxfId="133" priority="4">
      <formula>MOD(ROW(),2)=0</formula>
    </cfRule>
  </conditionalFormatting>
  <conditionalFormatting sqref="H9:I9">
    <cfRule type="expression" dxfId="132" priority="3">
      <formula>MOD(ROW(),2)=0</formula>
    </cfRule>
  </conditionalFormatting>
  <conditionalFormatting sqref="F9">
    <cfRule type="expression" dxfId="131" priority="2">
      <formula>MOD(ROW(),2)=0</formula>
    </cfRule>
  </conditionalFormatting>
  <conditionalFormatting sqref="B10:M10">
    <cfRule type="expression" dxfId="130" priority="1">
      <formula>MOD(ROW(),2)=0</formula>
    </cfRule>
  </conditionalFormatting>
  <hyperlinks>
    <hyperlink ref="B26" r:id="rId1" xr:uid="{00000000-0004-0000-1200-000000000000}"/>
  </hyperlinks>
  <printOptions horizontalCentered="1" gridLines="1"/>
  <pageMargins left="0" right="0" top="0.75" bottom="0.75" header="0.3" footer="0.3"/>
  <pageSetup scale="52"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Y65"/>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V52" sqref="V52"/>
    </sheetView>
  </sheetViews>
  <sheetFormatPr defaultColWidth="9.109375" defaultRowHeight="14.4" x14ac:dyDescent="0.3"/>
  <cols>
    <col min="1" max="1" width="7.88671875" style="135" customWidth="1"/>
    <col min="2" max="2" width="62" style="135" customWidth="1"/>
    <col min="3" max="3" width="47.88671875" style="135" bestFit="1" customWidth="1"/>
    <col min="4" max="4" width="14.33203125" style="135" customWidth="1"/>
    <col min="5" max="5" width="10.88671875" style="135" customWidth="1"/>
    <col min="6" max="6" width="19.44140625" style="135" customWidth="1"/>
    <col min="7" max="7" width="23" style="135" customWidth="1"/>
    <col min="8" max="8" width="10.5546875" style="135" customWidth="1"/>
    <col min="9" max="9" width="12.109375" style="135" customWidth="1"/>
    <col min="10" max="10" width="13.6640625" style="135" customWidth="1"/>
    <col min="11" max="11" width="15.88671875" style="135" customWidth="1"/>
    <col min="12" max="12" width="15.88671875" style="135" bestFit="1" customWidth="1"/>
    <col min="13" max="13" width="21" style="135" customWidth="1"/>
    <col min="14" max="14" width="14" style="135" bestFit="1" customWidth="1"/>
    <col min="15" max="15" width="11.6640625" style="135" bestFit="1" customWidth="1"/>
    <col min="16" max="16" width="14" style="135" bestFit="1" customWidth="1"/>
    <col min="17" max="17" width="3.6640625" style="135" customWidth="1"/>
    <col min="18" max="18" width="15.88671875" style="135" customWidth="1"/>
    <col min="19" max="19" width="14.109375" style="135" customWidth="1"/>
    <col min="20" max="20" width="3.6640625" style="140" customWidth="1"/>
    <col min="21" max="21" width="14" style="135" bestFit="1" customWidth="1"/>
    <col min="22" max="22" width="14.88671875" style="135" bestFit="1" customWidth="1"/>
    <col min="23" max="23" width="14.44140625" style="135" customWidth="1"/>
    <col min="24" max="24" width="14.33203125" style="135" customWidth="1"/>
    <col min="25" max="16384" width="9.109375" style="135"/>
  </cols>
  <sheetData>
    <row r="1" spans="1:25" ht="15.75" customHeight="1" x14ac:dyDescent="0.3">
      <c r="A1" s="132" t="s">
        <v>8</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43</v>
      </c>
      <c r="B3" s="132"/>
      <c r="D3" s="132"/>
      <c r="E3" s="132"/>
      <c r="F3" s="132"/>
      <c r="Q3" s="140"/>
      <c r="R3" s="140"/>
      <c r="S3" s="140"/>
      <c r="U3" s="136"/>
      <c r="V3" s="142"/>
    </row>
    <row r="4" spans="1:25" ht="15.75" customHeight="1" x14ac:dyDescent="0.3">
      <c r="A4" s="132" t="s">
        <v>141</v>
      </c>
      <c r="N4" s="144"/>
      <c r="O4" s="144"/>
      <c r="P4" s="144"/>
      <c r="Q4" s="145"/>
      <c r="R4" s="140"/>
      <c r="S4" s="140"/>
      <c r="T4" s="145"/>
      <c r="U4" s="577" t="s">
        <v>291</v>
      </c>
      <c r="V4" s="577"/>
      <c r="W4" s="577"/>
      <c r="X4" s="146"/>
    </row>
    <row r="5" spans="1:25" ht="15" thickBot="1" x14ac:dyDescent="0.35">
      <c r="H5" s="147"/>
      <c r="I5" s="147"/>
      <c r="N5" s="144"/>
      <c r="O5" s="144"/>
      <c r="P5" s="144"/>
      <c r="Q5" s="145"/>
      <c r="R5" s="148"/>
      <c r="S5" s="148"/>
      <c r="T5" s="145"/>
      <c r="U5" s="579"/>
      <c r="V5" s="579"/>
      <c r="W5" s="579"/>
      <c r="X5" s="149"/>
    </row>
    <row r="6" spans="1:25" s="196" customFormat="1"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'#3398 Everglades Preparatory '!X6</f>
        <v>Available Budget as of 08/30/24</v>
      </c>
      <c r="Y6" s="238"/>
    </row>
    <row r="7" spans="1:25" ht="15.75" customHeight="1" x14ac:dyDescent="0.3">
      <c r="A7" s="137">
        <v>4201</v>
      </c>
      <c r="B7" s="229" t="s">
        <v>208</v>
      </c>
      <c r="C7" s="351" t="s">
        <v>93</v>
      </c>
      <c r="D7" s="178" t="s">
        <v>270</v>
      </c>
      <c r="E7" s="178" t="s">
        <v>301</v>
      </c>
      <c r="F7" s="137" t="s">
        <v>302</v>
      </c>
      <c r="G7" s="137" t="s">
        <v>6</v>
      </c>
      <c r="H7" s="289">
        <v>1.8800000000000001E-2</v>
      </c>
      <c r="I7" s="289">
        <v>0.161</v>
      </c>
      <c r="J7" s="166">
        <v>45838</v>
      </c>
      <c r="K7" s="166">
        <v>45839</v>
      </c>
      <c r="L7" s="166">
        <v>45474</v>
      </c>
      <c r="M7" s="137" t="s">
        <v>296</v>
      </c>
      <c r="N7" s="368">
        <v>9938.5</v>
      </c>
      <c r="O7" s="369"/>
      <c r="P7" s="370">
        <f t="shared" ref="P7:P12" si="0">N7+O7</f>
        <v>9938.5</v>
      </c>
      <c r="Q7" s="172"/>
      <c r="R7" s="354">
        <v>0</v>
      </c>
      <c r="S7" s="356">
        <f>P7-R7</f>
        <v>9938.5</v>
      </c>
      <c r="T7" s="172"/>
      <c r="U7" s="354">
        <v>0</v>
      </c>
      <c r="V7" s="355"/>
      <c r="W7" s="439">
        <f>U7+V7</f>
        <v>0</v>
      </c>
      <c r="X7" s="430">
        <f>S7-W7</f>
        <v>9938.5</v>
      </c>
    </row>
    <row r="8" spans="1:25" ht="15.75" customHeight="1" x14ac:dyDescent="0.3">
      <c r="A8" s="137">
        <v>4221</v>
      </c>
      <c r="B8" s="229" t="s">
        <v>276</v>
      </c>
      <c r="C8" s="351" t="s">
        <v>211</v>
      </c>
      <c r="D8" s="178" t="s">
        <v>228</v>
      </c>
      <c r="E8" s="178" t="s">
        <v>271</v>
      </c>
      <c r="F8" s="137" t="s">
        <v>277</v>
      </c>
      <c r="G8" s="137" t="s">
        <v>6</v>
      </c>
      <c r="H8" s="289">
        <v>1.8800000000000001E-2</v>
      </c>
      <c r="I8" s="289">
        <v>0.161</v>
      </c>
      <c r="J8" s="166">
        <v>45504</v>
      </c>
      <c r="K8" s="166">
        <v>45519</v>
      </c>
      <c r="L8" s="166">
        <v>45108</v>
      </c>
      <c r="M8" s="137" t="s">
        <v>272</v>
      </c>
      <c r="N8" s="371">
        <v>47500</v>
      </c>
      <c r="O8" s="372"/>
      <c r="P8" s="373">
        <f>N8+O8</f>
        <v>47500</v>
      </c>
      <c r="Q8" s="172"/>
      <c r="R8" s="357">
        <v>47452.04</v>
      </c>
      <c r="S8" s="345">
        <f>P8-R8</f>
        <v>47.959999999999127</v>
      </c>
      <c r="T8" s="172"/>
      <c r="U8" s="357">
        <v>0</v>
      </c>
      <c r="V8" s="344"/>
      <c r="W8" s="419">
        <f t="shared" ref="W8:W9" si="1">U8+V8</f>
        <v>0</v>
      </c>
      <c r="X8" s="402">
        <f t="shared" ref="X8:X12" si="2">S8-W8</f>
        <v>47.959999999999127</v>
      </c>
    </row>
    <row r="9" spans="1:25" ht="15.75" customHeight="1" x14ac:dyDescent="0.3">
      <c r="A9" s="158">
        <v>4228</v>
      </c>
      <c r="B9" s="135" t="s">
        <v>285</v>
      </c>
      <c r="C9" s="509" t="s">
        <v>286</v>
      </c>
      <c r="D9" s="137" t="s">
        <v>287</v>
      </c>
      <c r="E9" s="137" t="s">
        <v>280</v>
      </c>
      <c r="F9" s="166" t="s">
        <v>288</v>
      </c>
      <c r="G9" s="229" t="s">
        <v>6</v>
      </c>
      <c r="H9" s="289">
        <v>1.8800000000000001E-2</v>
      </c>
      <c r="I9" s="289">
        <v>0.161</v>
      </c>
      <c r="J9" s="166">
        <v>45565</v>
      </c>
      <c r="K9" s="166">
        <v>45566</v>
      </c>
      <c r="L9" s="166">
        <v>45314</v>
      </c>
      <c r="M9" s="137" t="s">
        <v>289</v>
      </c>
      <c r="N9" s="371">
        <v>31524.12</v>
      </c>
      <c r="O9" s="372"/>
      <c r="P9" s="373">
        <f>N9+O9</f>
        <v>31524.12</v>
      </c>
      <c r="Q9" s="172"/>
      <c r="R9" s="357"/>
      <c r="S9" s="345">
        <f>P9-R9</f>
        <v>31524.12</v>
      </c>
      <c r="T9" s="172"/>
      <c r="U9" s="357"/>
      <c r="V9" s="344"/>
      <c r="W9" s="419">
        <f t="shared" si="1"/>
        <v>0</v>
      </c>
      <c r="X9" s="402">
        <f t="shared" si="2"/>
        <v>31524.12</v>
      </c>
    </row>
    <row r="10" spans="1:25" ht="15.75" customHeight="1" x14ac:dyDescent="0.3">
      <c r="A10" s="137" t="s">
        <v>262</v>
      </c>
      <c r="B10" s="229" t="s">
        <v>246</v>
      </c>
      <c r="C10" s="351" t="s">
        <v>174</v>
      </c>
      <c r="D10" s="178" t="s">
        <v>175</v>
      </c>
      <c r="E10" s="178" t="s">
        <v>230</v>
      </c>
      <c r="F10" s="137" t="s">
        <v>231</v>
      </c>
      <c r="G10" s="137" t="s">
        <v>6</v>
      </c>
      <c r="H10" s="289">
        <v>0.05</v>
      </c>
      <c r="I10" s="289">
        <v>0.161</v>
      </c>
      <c r="J10" s="166">
        <v>45565</v>
      </c>
      <c r="K10" s="166">
        <v>45565</v>
      </c>
      <c r="L10" s="166">
        <v>44279</v>
      </c>
      <c r="M10" s="137" t="s">
        <v>177</v>
      </c>
      <c r="N10" s="371">
        <v>45309.98</v>
      </c>
      <c r="O10" s="372">
        <v>7.1</v>
      </c>
      <c r="P10" s="373">
        <f t="shared" si="0"/>
        <v>45317.08</v>
      </c>
      <c r="Q10" s="172"/>
      <c r="R10" s="357">
        <v>45317.08</v>
      </c>
      <c r="S10" s="345">
        <f t="shared" ref="S10:S12" si="3">P10-R10</f>
        <v>0</v>
      </c>
      <c r="T10" s="172"/>
      <c r="U10" s="357">
        <v>0</v>
      </c>
      <c r="V10" s="344"/>
      <c r="W10" s="419">
        <f>U10+V10</f>
        <v>0</v>
      </c>
      <c r="X10" s="402">
        <f t="shared" si="2"/>
        <v>0</v>
      </c>
    </row>
    <row r="11" spans="1:25" ht="15.75" customHeight="1" x14ac:dyDescent="0.3">
      <c r="A11" s="137" t="s">
        <v>255</v>
      </c>
      <c r="B11" s="229" t="s">
        <v>192</v>
      </c>
      <c r="C11" s="351" t="s">
        <v>174</v>
      </c>
      <c r="D11" s="178" t="s">
        <v>175</v>
      </c>
      <c r="E11" s="178" t="s">
        <v>193</v>
      </c>
      <c r="F11" s="137" t="s">
        <v>176</v>
      </c>
      <c r="G11" s="137" t="s">
        <v>6</v>
      </c>
      <c r="H11" s="289">
        <v>0.05</v>
      </c>
      <c r="I11" s="289">
        <v>0.161</v>
      </c>
      <c r="J11" s="166">
        <v>45565</v>
      </c>
      <c r="K11" s="166">
        <v>45565</v>
      </c>
      <c r="L11" s="166">
        <v>44279</v>
      </c>
      <c r="M11" s="137" t="s">
        <v>177</v>
      </c>
      <c r="N11" s="371">
        <v>181239.91</v>
      </c>
      <c r="O11" s="372">
        <v>28.39</v>
      </c>
      <c r="P11" s="373">
        <f t="shared" si="0"/>
        <v>181268.30000000002</v>
      </c>
      <c r="Q11" s="172"/>
      <c r="R11" s="357">
        <v>181268.3</v>
      </c>
      <c r="S11" s="345">
        <f t="shared" si="3"/>
        <v>0</v>
      </c>
      <c r="T11" s="172"/>
      <c r="U11" s="357">
        <v>0</v>
      </c>
      <c r="V11" s="344"/>
      <c r="W11" s="419">
        <f t="shared" ref="W11:W12" si="4">U11+V11</f>
        <v>0</v>
      </c>
      <c r="X11" s="402">
        <f t="shared" si="2"/>
        <v>0</v>
      </c>
    </row>
    <row r="12" spans="1:25" ht="15.75" customHeight="1" x14ac:dyDescent="0.3">
      <c r="A12" s="137" t="s">
        <v>258</v>
      </c>
      <c r="B12" s="229" t="s">
        <v>251</v>
      </c>
      <c r="C12" s="351" t="s">
        <v>174</v>
      </c>
      <c r="D12" s="178" t="s">
        <v>175</v>
      </c>
      <c r="E12" s="178" t="s">
        <v>242</v>
      </c>
      <c r="F12" s="137" t="s">
        <v>243</v>
      </c>
      <c r="G12" s="137" t="s">
        <v>6</v>
      </c>
      <c r="H12" s="289">
        <v>0.05</v>
      </c>
      <c r="I12" s="289">
        <v>0.161</v>
      </c>
      <c r="J12" s="166">
        <v>45565</v>
      </c>
      <c r="K12" s="166">
        <v>45565</v>
      </c>
      <c r="L12" s="166">
        <v>44279</v>
      </c>
      <c r="M12" s="137" t="s">
        <v>244</v>
      </c>
      <c r="N12" s="371">
        <v>5184.45</v>
      </c>
      <c r="O12" s="372"/>
      <c r="P12" s="373">
        <f t="shared" si="0"/>
        <v>5184.45</v>
      </c>
      <c r="Q12" s="172"/>
      <c r="R12" s="357">
        <v>5184.45</v>
      </c>
      <c r="S12" s="345">
        <f t="shared" si="3"/>
        <v>0</v>
      </c>
      <c r="T12" s="172"/>
      <c r="U12" s="357">
        <v>0</v>
      </c>
      <c r="V12" s="344"/>
      <c r="W12" s="419">
        <f t="shared" si="4"/>
        <v>0</v>
      </c>
      <c r="X12" s="402">
        <f t="shared" si="2"/>
        <v>0</v>
      </c>
    </row>
    <row r="13" spans="1:25" ht="15.75" customHeight="1" thickBot="1" x14ac:dyDescent="0.35">
      <c r="B13" s="215"/>
      <c r="C13" s="137"/>
      <c r="D13" s="137"/>
      <c r="E13" s="137"/>
      <c r="H13" s="165"/>
      <c r="I13" s="165"/>
      <c r="J13" s="192"/>
      <c r="K13" s="192"/>
      <c r="L13" s="192"/>
      <c r="M13" s="169" t="s">
        <v>37</v>
      </c>
      <c r="N13" s="346">
        <f>SUM(N7:N12)</f>
        <v>320696.96000000002</v>
      </c>
      <c r="O13" s="347">
        <f>SUM(O7:O12)</f>
        <v>35.49</v>
      </c>
      <c r="P13" s="348">
        <f>SUM(P7:P12)</f>
        <v>320732.45</v>
      </c>
      <c r="Q13" s="130"/>
      <c r="R13" s="346">
        <f>SUM(R7:R12)</f>
        <v>279221.87</v>
      </c>
      <c r="S13" s="348">
        <f>SUM(S7:S12)</f>
        <v>41510.58</v>
      </c>
      <c r="T13" s="130"/>
      <c r="U13" s="346">
        <f>SUM(U7:U12)</f>
        <v>0</v>
      </c>
      <c r="V13" s="347">
        <f>SUM(V7:V12)</f>
        <v>0</v>
      </c>
      <c r="W13" s="421">
        <f>SUM(W7:W12)</f>
        <v>0</v>
      </c>
      <c r="X13" s="424">
        <f>SUM(X7:X12)</f>
        <v>41510.58</v>
      </c>
    </row>
    <row r="14" spans="1:25" ht="15.75" customHeight="1" thickTop="1" x14ac:dyDescent="0.3">
      <c r="B14" s="215"/>
      <c r="C14" s="137"/>
      <c r="D14" s="137"/>
      <c r="E14" s="137"/>
      <c r="H14" s="165"/>
      <c r="I14" s="165"/>
      <c r="M14" s="169"/>
      <c r="N14" s="168"/>
      <c r="O14" s="168"/>
      <c r="P14" s="168"/>
      <c r="Q14" s="168"/>
      <c r="R14" s="168"/>
      <c r="S14" s="168"/>
      <c r="T14" s="167"/>
    </row>
    <row r="15" spans="1:25" ht="15.75" customHeight="1" x14ac:dyDescent="0.3">
      <c r="B15" s="215"/>
      <c r="C15" s="137"/>
      <c r="D15" s="137"/>
      <c r="E15" s="137"/>
      <c r="M15" s="169"/>
      <c r="N15" s="168"/>
      <c r="O15" s="168"/>
      <c r="P15" s="168"/>
      <c r="Q15" s="168"/>
      <c r="R15" s="168"/>
      <c r="S15" s="168"/>
      <c r="T15" s="167"/>
    </row>
    <row r="16" spans="1:25" ht="15.75" customHeight="1" x14ac:dyDescent="0.3">
      <c r="B16" s="132" t="s">
        <v>109</v>
      </c>
      <c r="C16" s="178"/>
      <c r="D16" s="178"/>
      <c r="E16" s="178"/>
      <c r="M16" s="169"/>
      <c r="N16" s="168"/>
      <c r="O16" s="168"/>
      <c r="P16" s="168"/>
      <c r="Q16" s="168"/>
      <c r="R16" s="168"/>
      <c r="S16" s="168"/>
      <c r="T16" s="167"/>
    </row>
    <row r="17" spans="2:20" ht="15.75" customHeight="1" x14ac:dyDescent="0.3">
      <c r="B17" s="582" t="s">
        <v>216</v>
      </c>
      <c r="C17" s="582"/>
      <c r="D17" s="582"/>
      <c r="E17" s="582"/>
      <c r="F17" s="582"/>
      <c r="G17" s="582"/>
      <c r="H17" s="173"/>
      <c r="I17" s="173"/>
      <c r="J17" s="173"/>
      <c r="M17" s="169"/>
      <c r="N17" s="168"/>
      <c r="O17" s="168"/>
      <c r="P17" s="168"/>
      <c r="Q17" s="168"/>
      <c r="R17" s="168"/>
      <c r="S17" s="168"/>
      <c r="T17" s="167"/>
    </row>
    <row r="18" spans="2:20" ht="15.75" customHeight="1" x14ac:dyDescent="0.3">
      <c r="C18" s="178"/>
      <c r="D18" s="178"/>
      <c r="E18" s="178"/>
      <c r="M18" s="169"/>
      <c r="N18" s="168"/>
      <c r="O18" s="168"/>
      <c r="P18" s="168"/>
      <c r="Q18" s="168"/>
      <c r="R18" s="168"/>
      <c r="S18" s="168"/>
      <c r="T18" s="167"/>
    </row>
    <row r="19" spans="2:20" ht="15.75" customHeight="1" x14ac:dyDescent="0.3">
      <c r="B19" s="582" t="s">
        <v>113</v>
      </c>
      <c r="C19" s="582"/>
      <c r="D19" s="582"/>
      <c r="E19" s="582"/>
      <c r="F19" s="582"/>
      <c r="G19" s="582"/>
      <c r="H19" s="173"/>
      <c r="I19" s="173"/>
      <c r="J19" s="173"/>
      <c r="M19" s="169"/>
      <c r="N19" s="168"/>
      <c r="O19" s="168"/>
      <c r="P19" s="168"/>
      <c r="Q19" s="168"/>
      <c r="R19" s="168"/>
      <c r="S19" s="168"/>
      <c r="T19" s="167"/>
    </row>
    <row r="20" spans="2:20" ht="15.75" customHeight="1" x14ac:dyDescent="0.3">
      <c r="B20" s="173"/>
      <c r="C20" s="173"/>
      <c r="D20" s="173"/>
      <c r="E20" s="173"/>
      <c r="F20" s="173"/>
      <c r="G20" s="173"/>
      <c r="H20" s="173"/>
      <c r="I20" s="173"/>
      <c r="J20" s="173"/>
      <c r="M20" s="169"/>
      <c r="N20" s="168"/>
      <c r="O20" s="168"/>
      <c r="P20" s="168"/>
      <c r="Q20" s="168"/>
      <c r="R20" s="168"/>
      <c r="S20" s="168"/>
      <c r="T20" s="167"/>
    </row>
    <row r="21" spans="2:20" ht="15.75" customHeight="1" x14ac:dyDescent="0.3">
      <c r="B21" s="582" t="s">
        <v>134</v>
      </c>
      <c r="C21" s="582"/>
      <c r="D21" s="582"/>
      <c r="E21" s="582"/>
      <c r="F21" s="582"/>
      <c r="G21" s="582"/>
      <c r="H21" s="173"/>
      <c r="I21" s="173"/>
      <c r="J21" s="173"/>
      <c r="M21" s="169"/>
      <c r="N21" s="168"/>
      <c r="O21" s="168"/>
      <c r="P21" s="168"/>
      <c r="Q21" s="168"/>
      <c r="R21" s="168"/>
      <c r="S21" s="168"/>
      <c r="T21" s="167"/>
    </row>
    <row r="22" spans="2:20" ht="15.75" customHeight="1" x14ac:dyDescent="0.3">
      <c r="B22" s="593" t="s">
        <v>133</v>
      </c>
      <c r="C22" s="582"/>
      <c r="D22" s="582"/>
      <c r="E22" s="582"/>
      <c r="F22" s="582"/>
      <c r="G22" s="582"/>
      <c r="H22" s="173"/>
      <c r="I22" s="173"/>
      <c r="J22" s="173"/>
      <c r="M22" s="169"/>
      <c r="N22" s="168"/>
      <c r="O22" s="168"/>
      <c r="P22" s="168"/>
      <c r="Q22" s="168"/>
      <c r="R22" s="168"/>
      <c r="S22" s="168"/>
      <c r="T22" s="167"/>
    </row>
    <row r="23" spans="2:20" ht="15.75" customHeight="1" x14ac:dyDescent="0.3">
      <c r="B23" s="173"/>
      <c r="C23" s="173"/>
      <c r="D23" s="173"/>
      <c r="E23" s="173"/>
      <c r="F23" s="173"/>
      <c r="G23" s="173"/>
      <c r="H23" s="173"/>
      <c r="I23" s="173"/>
      <c r="J23" s="173"/>
      <c r="M23" s="169"/>
      <c r="N23" s="168"/>
      <c r="O23" s="168"/>
      <c r="P23" s="168"/>
      <c r="Q23" s="168"/>
      <c r="R23" s="168"/>
      <c r="S23" s="168"/>
      <c r="T23" s="167"/>
    </row>
    <row r="24" spans="2:20" ht="15.75" customHeight="1" x14ac:dyDescent="0.3">
      <c r="B24" s="131" t="s">
        <v>96</v>
      </c>
      <c r="C24" s="176" t="s">
        <v>99</v>
      </c>
      <c r="D24" s="176" t="s">
        <v>100</v>
      </c>
      <c r="E24" s="176"/>
      <c r="F24" s="173"/>
      <c r="G24" s="173"/>
      <c r="H24" s="173"/>
      <c r="I24" s="173"/>
      <c r="J24" s="173"/>
      <c r="M24" s="169"/>
      <c r="N24" s="168"/>
      <c r="O24" s="168"/>
      <c r="P24" s="168"/>
      <c r="Q24" s="168"/>
      <c r="R24" s="168"/>
      <c r="S24" s="168"/>
      <c r="T24" s="167"/>
    </row>
    <row r="25" spans="2:20" ht="15.75" customHeight="1" x14ac:dyDescent="0.3">
      <c r="B25" s="135" t="s">
        <v>97</v>
      </c>
      <c r="C25" s="178" t="s">
        <v>189</v>
      </c>
      <c r="D25" s="178" t="s">
        <v>103</v>
      </c>
      <c r="E25" s="178"/>
      <c r="M25" s="169"/>
      <c r="N25" s="168"/>
      <c r="O25" s="168"/>
      <c r="P25" s="168"/>
      <c r="Q25" s="168"/>
      <c r="R25" s="168"/>
      <c r="S25" s="168"/>
      <c r="T25" s="167"/>
    </row>
    <row r="26" spans="2:20" ht="15.75" customHeight="1" x14ac:dyDescent="0.3">
      <c r="B26" s="170" t="s">
        <v>98</v>
      </c>
      <c r="C26" s="178" t="s">
        <v>173</v>
      </c>
      <c r="D26" s="178" t="s">
        <v>190</v>
      </c>
      <c r="E26" s="178"/>
      <c r="M26" s="169"/>
      <c r="N26" s="168"/>
      <c r="O26" s="168"/>
      <c r="P26" s="168"/>
      <c r="Q26" s="168"/>
      <c r="R26" s="168"/>
      <c r="S26" s="168"/>
      <c r="T26" s="167"/>
    </row>
    <row r="27" spans="2:20" ht="15.75" customHeight="1" x14ac:dyDescent="0.3">
      <c r="B27" s="135" t="s">
        <v>205</v>
      </c>
      <c r="C27" s="178" t="s">
        <v>187</v>
      </c>
      <c r="D27" s="178" t="s">
        <v>188</v>
      </c>
      <c r="E27" s="178"/>
    </row>
    <row r="28" spans="2:20" ht="15.75" customHeight="1" x14ac:dyDescent="0.3">
      <c r="C28" s="178"/>
      <c r="D28" s="178"/>
      <c r="E28" s="178"/>
    </row>
    <row r="29" spans="2:20" ht="15.75" customHeight="1" x14ac:dyDescent="0.3">
      <c r="B29" s="581" t="s">
        <v>300</v>
      </c>
      <c r="C29" s="581"/>
      <c r="D29" s="581"/>
      <c r="E29" s="581"/>
      <c r="F29" s="581"/>
      <c r="G29" s="581"/>
      <c r="H29" s="581"/>
      <c r="I29" s="581"/>
    </row>
    <row r="30" spans="2:20" ht="15.75" customHeight="1" x14ac:dyDescent="0.3">
      <c r="B30" s="128"/>
      <c r="C30" s="178"/>
      <c r="D30" s="178"/>
      <c r="E30" s="178"/>
    </row>
    <row r="31" spans="2:20" ht="15.75" customHeight="1" x14ac:dyDescent="0.3">
      <c r="B31" s="187"/>
      <c r="C31" s="210"/>
      <c r="D31" s="210"/>
      <c r="E31" s="210"/>
      <c r="F31" s="187"/>
      <c r="G31" s="187"/>
      <c r="H31" s="187"/>
      <c r="I31" s="187"/>
      <c r="J31" s="187"/>
      <c r="K31" s="187"/>
      <c r="L31" s="187"/>
      <c r="M31" s="187"/>
      <c r="N31" s="187"/>
      <c r="O31" s="140"/>
      <c r="P31" s="140"/>
      <c r="Q31" s="140"/>
      <c r="R31" s="140"/>
      <c r="S31" s="140"/>
    </row>
    <row r="32" spans="2:20" ht="15.75" customHeight="1" x14ac:dyDescent="0.3">
      <c r="O32" s="180"/>
      <c r="P32" s="180"/>
      <c r="Q32" s="180"/>
      <c r="R32" s="290" t="s">
        <v>219</v>
      </c>
      <c r="S32" s="183"/>
      <c r="T32" s="191"/>
    </row>
    <row r="33" spans="2:20" ht="15.75" customHeight="1" x14ac:dyDescent="0.3">
      <c r="B33" s="184" t="s">
        <v>218</v>
      </c>
      <c r="C33" s="185" t="s">
        <v>1</v>
      </c>
      <c r="D33" s="185"/>
      <c r="E33" s="185"/>
      <c r="F33" s="185" t="s">
        <v>33</v>
      </c>
      <c r="G33" s="185" t="s">
        <v>34</v>
      </c>
      <c r="H33" s="185"/>
      <c r="I33" s="185"/>
      <c r="J33" s="185"/>
      <c r="K33" s="185"/>
      <c r="L33" s="185"/>
      <c r="M33" s="185" t="s">
        <v>35</v>
      </c>
      <c r="N33" s="185" t="s">
        <v>36</v>
      </c>
      <c r="O33" s="186"/>
      <c r="P33" s="186"/>
      <c r="Q33" s="186"/>
      <c r="R33" s="187" t="s">
        <v>79</v>
      </c>
      <c r="S33" s="188"/>
      <c r="T33" s="191"/>
    </row>
    <row r="34" spans="2:20" ht="15.75" customHeight="1" x14ac:dyDescent="0.3">
      <c r="B34" s="189"/>
      <c r="C34" s="145"/>
      <c r="D34" s="145"/>
      <c r="E34" s="145"/>
      <c r="F34" s="145"/>
      <c r="G34" s="145"/>
      <c r="H34" s="145"/>
      <c r="I34" s="145"/>
      <c r="J34" s="145"/>
      <c r="K34" s="145"/>
      <c r="L34" s="145"/>
      <c r="M34" s="145"/>
      <c r="N34" s="145"/>
      <c r="O34" s="136"/>
      <c r="P34" s="136"/>
      <c r="Q34" s="136"/>
      <c r="R34" s="293"/>
      <c r="S34" s="294"/>
      <c r="T34" s="191"/>
    </row>
    <row r="35" spans="2:20" ht="15.75" customHeight="1" x14ac:dyDescent="0.3">
      <c r="B35" s="189"/>
      <c r="C35" s="145"/>
      <c r="D35" s="145"/>
      <c r="E35" s="145"/>
      <c r="F35" s="145"/>
      <c r="G35" s="145"/>
      <c r="H35" s="145"/>
      <c r="I35" s="145"/>
      <c r="J35" s="145"/>
      <c r="K35" s="145"/>
      <c r="L35" s="145"/>
      <c r="M35" s="145"/>
      <c r="N35" s="145"/>
      <c r="O35" s="136"/>
      <c r="P35" s="136"/>
      <c r="Q35" s="136"/>
    </row>
    <row r="36" spans="2:20" ht="15.75" customHeight="1" x14ac:dyDescent="0.3">
      <c r="B36" s="189"/>
      <c r="C36" s="145"/>
      <c r="D36" s="145"/>
      <c r="E36" s="145"/>
      <c r="F36" s="145"/>
      <c r="G36" s="145"/>
      <c r="H36" s="145"/>
      <c r="I36" s="145"/>
      <c r="J36" s="145"/>
      <c r="K36" s="145"/>
      <c r="L36" s="145"/>
      <c r="M36" s="145"/>
      <c r="N36" s="145"/>
      <c r="O36" s="136"/>
      <c r="P36" s="136"/>
      <c r="Q36" s="136"/>
    </row>
    <row r="37" spans="2:20" ht="15.75" customHeight="1" x14ac:dyDescent="0.3">
      <c r="B37" s="189"/>
      <c r="C37" s="145"/>
      <c r="D37" s="145"/>
      <c r="E37" s="145"/>
      <c r="F37" s="145"/>
      <c r="G37" s="145"/>
      <c r="H37" s="145"/>
      <c r="I37" s="145"/>
      <c r="J37" s="145"/>
      <c r="K37" s="145"/>
      <c r="L37" s="145"/>
      <c r="M37" s="145"/>
      <c r="N37" s="145"/>
      <c r="O37" s="136"/>
      <c r="P37" s="136"/>
      <c r="Q37" s="136"/>
    </row>
    <row r="38" spans="2:20" ht="15.75" customHeight="1" x14ac:dyDescent="0.3">
      <c r="B38" s="189"/>
      <c r="C38" s="465"/>
      <c r="D38" s="465"/>
      <c r="E38" s="465"/>
      <c r="F38" s="465"/>
      <c r="G38" s="465"/>
      <c r="H38" s="465"/>
      <c r="I38" s="465"/>
      <c r="J38" s="465"/>
      <c r="K38" s="465"/>
      <c r="L38" s="465"/>
      <c r="M38" s="465"/>
      <c r="N38" s="465"/>
      <c r="O38" s="136"/>
      <c r="P38" s="136"/>
      <c r="Q38" s="136"/>
    </row>
    <row r="39" spans="2:20" ht="15.75" customHeight="1" x14ac:dyDescent="0.3">
      <c r="B39" s="189"/>
      <c r="C39" s="465"/>
      <c r="D39" s="465"/>
      <c r="E39" s="465"/>
      <c r="F39" s="465"/>
      <c r="G39" s="465"/>
      <c r="H39" s="465"/>
      <c r="I39" s="465"/>
      <c r="J39" s="465"/>
      <c r="K39" s="465"/>
      <c r="L39" s="465"/>
      <c r="M39" s="465"/>
      <c r="N39" s="465"/>
      <c r="O39" s="136"/>
      <c r="P39" s="136"/>
      <c r="Q39" s="136"/>
    </row>
    <row r="40" spans="2:20" ht="15.75" customHeight="1" x14ac:dyDescent="0.3">
      <c r="B40" s="189"/>
      <c r="C40" s="465"/>
      <c r="D40" s="465"/>
      <c r="E40" s="465"/>
      <c r="F40" s="465"/>
      <c r="G40" s="465"/>
      <c r="H40" s="465"/>
      <c r="I40" s="465"/>
      <c r="J40" s="465"/>
      <c r="K40" s="465"/>
      <c r="L40" s="465"/>
      <c r="M40" s="465"/>
      <c r="N40" s="465"/>
      <c r="O40" s="136"/>
      <c r="P40" s="136"/>
      <c r="Q40" s="136"/>
    </row>
    <row r="41" spans="2:20" ht="15.75" customHeight="1" x14ac:dyDescent="0.3">
      <c r="B41" s="189"/>
      <c r="C41" s="465"/>
      <c r="D41" s="465"/>
      <c r="E41" s="465"/>
      <c r="F41" s="465"/>
      <c r="G41" s="465"/>
      <c r="H41" s="465"/>
      <c r="I41" s="465"/>
      <c r="J41" s="465"/>
      <c r="K41" s="465"/>
      <c r="L41" s="465"/>
      <c r="M41" s="465"/>
      <c r="N41" s="465"/>
      <c r="O41" s="136"/>
      <c r="P41" s="136"/>
      <c r="Q41" s="136"/>
    </row>
    <row r="42" spans="2:20" ht="15.75" customHeight="1" x14ac:dyDescent="0.3">
      <c r="B42" s="189"/>
      <c r="C42" s="465"/>
      <c r="D42" s="465"/>
      <c r="E42" s="465"/>
      <c r="F42" s="465"/>
      <c r="G42" s="465"/>
      <c r="H42" s="465"/>
      <c r="I42" s="465"/>
      <c r="J42" s="465"/>
      <c r="K42" s="465"/>
      <c r="L42" s="465"/>
      <c r="M42" s="465"/>
      <c r="N42" s="465"/>
      <c r="O42" s="136"/>
      <c r="P42" s="136"/>
      <c r="Q42" s="136"/>
    </row>
    <row r="43" spans="2:20" ht="15.75" customHeight="1" x14ac:dyDescent="0.3">
      <c r="B43" s="189"/>
      <c r="C43" s="465"/>
      <c r="D43" s="465"/>
      <c r="E43" s="465"/>
      <c r="F43" s="465"/>
      <c r="G43" s="465"/>
      <c r="H43" s="465"/>
      <c r="I43" s="465"/>
      <c r="J43" s="465"/>
      <c r="K43" s="465"/>
      <c r="L43" s="465"/>
      <c r="M43" s="465"/>
      <c r="N43" s="465"/>
      <c r="O43" s="136"/>
      <c r="P43" s="136"/>
      <c r="Q43" s="136"/>
    </row>
    <row r="44" spans="2:20" ht="15.75" customHeight="1" x14ac:dyDescent="0.3">
      <c r="B44" s="189"/>
      <c r="C44" s="145"/>
      <c r="D44" s="145"/>
      <c r="E44" s="145"/>
      <c r="F44" s="145"/>
      <c r="G44" s="145"/>
      <c r="H44" s="145"/>
      <c r="I44" s="145"/>
      <c r="J44" s="145"/>
      <c r="K44" s="145"/>
      <c r="L44" s="145"/>
      <c r="M44" s="145"/>
      <c r="N44" s="145"/>
      <c r="O44" s="136"/>
      <c r="P44" s="136"/>
      <c r="Q44" s="136"/>
    </row>
    <row r="45" spans="2:20" ht="15.75" customHeight="1" x14ac:dyDescent="0.3">
      <c r="B45" s="146"/>
      <c r="C45" s="145"/>
      <c r="D45" s="145"/>
      <c r="E45" s="145"/>
      <c r="F45" s="145"/>
    </row>
    <row r="46" spans="2:20" ht="15.75" customHeight="1" x14ac:dyDescent="0.3"/>
    <row r="47" spans="2:20" ht="15.75" customHeight="1" x14ac:dyDescent="0.3"/>
    <row r="48" spans="2:20" ht="15.75" customHeight="1" x14ac:dyDescent="0.3"/>
    <row r="49" spans="15:23" ht="15.75" customHeight="1" x14ac:dyDescent="0.3"/>
    <row r="50" spans="15:23" ht="15.75" customHeight="1" x14ac:dyDescent="0.3"/>
    <row r="51" spans="15:23" ht="15.75" customHeight="1" x14ac:dyDescent="0.3">
      <c r="O51" s="143"/>
      <c r="P51" s="163"/>
      <c r="Q51" s="143"/>
      <c r="R51" s="143"/>
      <c r="S51" s="143"/>
      <c r="T51" s="162"/>
      <c r="U51" s="143"/>
      <c r="W51" s="168"/>
    </row>
    <row r="52" spans="15:23" ht="15.75" customHeight="1" x14ac:dyDescent="0.3">
      <c r="V52" s="401" t="s">
        <v>202</v>
      </c>
      <c r="W52" s="168">
        <f>W13</f>
        <v>0</v>
      </c>
    </row>
    <row r="53" spans="15:23" ht="15.75" customHeight="1" x14ac:dyDescent="0.3"/>
    <row r="54" spans="15:23" ht="15.75" customHeight="1" x14ac:dyDescent="0.3"/>
    <row r="55" spans="15:23" ht="15.75" customHeight="1" x14ac:dyDescent="0.3"/>
    <row r="56" spans="15:23" ht="15.75" customHeight="1" x14ac:dyDescent="0.3"/>
    <row r="57" spans="15:23" ht="15.75" customHeight="1" x14ac:dyDescent="0.3"/>
    <row r="58" spans="15:23" ht="15.75" customHeight="1" x14ac:dyDescent="0.3"/>
    <row r="59" spans="15:23" ht="15.75" customHeight="1" x14ac:dyDescent="0.3"/>
    <row r="60" spans="15:23" ht="15.75" customHeight="1" x14ac:dyDescent="0.3"/>
    <row r="61" spans="15:23" ht="15.75" customHeight="1" x14ac:dyDescent="0.3"/>
    <row r="62" spans="15:23" ht="15.75" customHeight="1" x14ac:dyDescent="0.3"/>
    <row r="63" spans="15:23" ht="15.75" customHeight="1" x14ac:dyDescent="0.3"/>
    <row r="64" spans="15:23" ht="15.75" customHeight="1" x14ac:dyDescent="0.3"/>
    <row r="65" ht="15.75" customHeight="1" x14ac:dyDescent="0.3"/>
  </sheetData>
  <mergeCells count="7">
    <mergeCell ref="U4:W4"/>
    <mergeCell ref="U5:W5"/>
    <mergeCell ref="B29:I29"/>
    <mergeCell ref="B22:G22"/>
    <mergeCell ref="B17:G17"/>
    <mergeCell ref="B19:G19"/>
    <mergeCell ref="B21:G21"/>
  </mergeCells>
  <conditionalFormatting sqref="A7:P8 A10:P12 N9:P9 R7:S12 U7:X12">
    <cfRule type="expression" dxfId="129" priority="8">
      <formula>MOD(ROW(),2)=0</formula>
    </cfRule>
  </conditionalFormatting>
  <conditionalFormatting sqref="A9">
    <cfRule type="expression" dxfId="128" priority="6">
      <formula>MOD(ROW(),2)=0</formula>
    </cfRule>
  </conditionalFormatting>
  <conditionalFormatting sqref="B9:E9 J9:M9 G9">
    <cfRule type="expression" dxfId="127" priority="5">
      <formula>MOD(ROW(),2)=0</formula>
    </cfRule>
  </conditionalFormatting>
  <conditionalFormatting sqref="H9:I9">
    <cfRule type="expression" dxfId="126" priority="4">
      <formula>MOD(ROW(),2)=0</formula>
    </cfRule>
  </conditionalFormatting>
  <conditionalFormatting sqref="F9">
    <cfRule type="expression" dxfId="125" priority="3">
      <formula>MOD(ROW(),2)=0</formula>
    </cfRule>
  </conditionalFormatting>
  <hyperlinks>
    <hyperlink ref="B22" r:id="rId1" xr:uid="{00000000-0004-0000-1300-000000000000}"/>
  </hyperlinks>
  <printOptions horizontalCentered="1" gridLines="1"/>
  <pageMargins left="0" right="0" top="0.75" bottom="0.75" header="0.3" footer="0.3"/>
  <pageSetup scale="51"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Y60"/>
  <sheetViews>
    <sheetView showGridLines="0" zoomScale="80" zoomScaleNormal="80" workbookViewId="0">
      <pane xSplit="2" ySplit="6" topLeftCell="M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8867187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1" style="135" customWidth="1"/>
    <col min="9" max="9" width="12.6640625" style="135" customWidth="1"/>
    <col min="10" max="10" width="13" style="135" customWidth="1"/>
    <col min="11" max="11" width="16.109375" style="135" customWidth="1"/>
    <col min="12" max="12" width="15.88671875" style="135" bestFit="1" customWidth="1"/>
    <col min="13" max="13" width="20" style="135" customWidth="1"/>
    <col min="14" max="14" width="15.88671875" style="135" bestFit="1" customWidth="1"/>
    <col min="15" max="15" width="11.88671875" style="135" bestFit="1"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0" customWidth="1"/>
    <col min="21" max="21" width="14.109375" style="135" bestFit="1" customWidth="1"/>
    <col min="22" max="22" width="15" style="135" bestFit="1" customWidth="1"/>
    <col min="23" max="23" width="14.109375" style="135" customWidth="1"/>
    <col min="24" max="24" width="14.33203125" style="135" customWidth="1"/>
    <col min="25" max="16384" width="9.109375" style="135"/>
  </cols>
  <sheetData>
    <row r="1" spans="1:25" ht="15.75" customHeight="1" x14ac:dyDescent="0.3">
      <c r="A1" s="132" t="s">
        <v>18</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60</v>
      </c>
      <c r="B3" s="132"/>
      <c r="D3" s="132"/>
      <c r="E3" s="132"/>
      <c r="F3" s="131"/>
      <c r="Q3" s="140"/>
      <c r="R3" s="140"/>
      <c r="S3" s="140"/>
      <c r="U3" s="136"/>
      <c r="V3" s="142"/>
    </row>
    <row r="4" spans="1:25" ht="15.75" customHeight="1" x14ac:dyDescent="0.3">
      <c r="A4" s="132" t="s">
        <v>141</v>
      </c>
      <c r="N4" s="244"/>
      <c r="O4" s="244"/>
      <c r="P4" s="244"/>
      <c r="Q4" s="145"/>
      <c r="R4" s="140"/>
      <c r="S4" s="140"/>
      <c r="T4" s="145"/>
      <c r="U4" s="577" t="s">
        <v>291</v>
      </c>
      <c r="V4" s="577"/>
      <c r="W4" s="577"/>
      <c r="X4" s="146"/>
    </row>
    <row r="5" spans="1:25" ht="15" thickBot="1" x14ac:dyDescent="0.35">
      <c r="H5" s="147"/>
      <c r="I5" s="147"/>
      <c r="N5" s="244"/>
      <c r="O5" s="244"/>
      <c r="P5" s="244"/>
      <c r="Q5" s="145"/>
      <c r="R5" s="148"/>
      <c r="S5" s="148"/>
      <c r="T5" s="145"/>
      <c r="U5" s="579"/>
      <c r="V5" s="579"/>
      <c r="W5" s="579"/>
      <c r="X5" s="149"/>
    </row>
    <row r="6" spans="1:25" s="196" customFormat="1" ht="80.2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'#3400 Believers Academy '!X6</f>
        <v>Available Budget as of 08/30/24</v>
      </c>
      <c r="Y6" s="238"/>
    </row>
    <row r="7" spans="1:25" s="196" customFormat="1" ht="15.75" customHeight="1" x14ac:dyDescent="0.3">
      <c r="A7" s="238">
        <v>4201</v>
      </c>
      <c r="B7" s="196" t="s">
        <v>208</v>
      </c>
      <c r="C7" s="403" t="s">
        <v>93</v>
      </c>
      <c r="D7" s="306" t="s">
        <v>270</v>
      </c>
      <c r="E7" s="306" t="s">
        <v>301</v>
      </c>
      <c r="F7" s="238" t="s">
        <v>302</v>
      </c>
      <c r="G7" s="196" t="s">
        <v>6</v>
      </c>
      <c r="H7" s="405">
        <v>1.8800000000000001E-2</v>
      </c>
      <c r="I7" s="405">
        <v>0.161</v>
      </c>
      <c r="J7" s="307">
        <v>45838</v>
      </c>
      <c r="K7" s="307">
        <v>45839</v>
      </c>
      <c r="L7" s="307">
        <v>45474</v>
      </c>
      <c r="M7" s="238" t="s">
        <v>296</v>
      </c>
      <c r="N7" s="408">
        <v>68479.5</v>
      </c>
      <c r="O7" s="409"/>
      <c r="P7" s="410">
        <f t="shared" ref="P7:P15" si="0">N7+O7</f>
        <v>68479.5</v>
      </c>
      <c r="Q7" s="406"/>
      <c r="R7" s="408"/>
      <c r="S7" s="410">
        <f>P7-R7</f>
        <v>68479.5</v>
      </c>
      <c r="T7" s="406"/>
      <c r="U7" s="408">
        <v>0</v>
      </c>
      <c r="V7" s="409">
        <v>0</v>
      </c>
      <c r="W7" s="440">
        <f>U7+V7</f>
        <v>0</v>
      </c>
      <c r="X7" s="443">
        <f t="shared" ref="X7:X9" si="1">S7-W7</f>
        <v>68479.5</v>
      </c>
    </row>
    <row r="8" spans="1:25" s="196" customFormat="1" ht="15.75" customHeight="1" x14ac:dyDescent="0.3">
      <c r="A8" s="238">
        <v>4221</v>
      </c>
      <c r="B8" s="196" t="s">
        <v>276</v>
      </c>
      <c r="C8" s="403" t="s">
        <v>211</v>
      </c>
      <c r="D8" s="306" t="s">
        <v>228</v>
      </c>
      <c r="E8" s="306" t="s">
        <v>271</v>
      </c>
      <c r="F8" s="238" t="s">
        <v>277</v>
      </c>
      <c r="G8" s="196" t="s">
        <v>6</v>
      </c>
      <c r="H8" s="405">
        <v>1.8800000000000001E-2</v>
      </c>
      <c r="I8" s="405">
        <v>0.161</v>
      </c>
      <c r="J8" s="307">
        <v>45504</v>
      </c>
      <c r="K8" s="307">
        <v>45519</v>
      </c>
      <c r="L8" s="307">
        <v>45108</v>
      </c>
      <c r="M8" s="238" t="s">
        <v>272</v>
      </c>
      <c r="N8" s="411">
        <v>71250</v>
      </c>
      <c r="O8" s="412"/>
      <c r="P8" s="413">
        <f t="shared" si="0"/>
        <v>71250</v>
      </c>
      <c r="Q8" s="406"/>
      <c r="R8" s="411">
        <v>51160.1</v>
      </c>
      <c r="S8" s="413">
        <f>P8-R8</f>
        <v>20089.900000000001</v>
      </c>
      <c r="T8" s="406"/>
      <c r="U8" s="411">
        <v>14817.59</v>
      </c>
      <c r="V8" s="412">
        <v>0</v>
      </c>
      <c r="W8" s="441">
        <f>U8+V8</f>
        <v>14817.59</v>
      </c>
      <c r="X8" s="444">
        <f t="shared" si="1"/>
        <v>5272.3100000000013</v>
      </c>
    </row>
    <row r="9" spans="1:25" s="196" customFormat="1" ht="15.75" customHeight="1" x14ac:dyDescent="0.3">
      <c r="A9" s="158">
        <v>4228</v>
      </c>
      <c r="B9" s="135" t="s">
        <v>285</v>
      </c>
      <c r="C9" s="509" t="s">
        <v>286</v>
      </c>
      <c r="D9" s="137" t="s">
        <v>287</v>
      </c>
      <c r="E9" s="137" t="s">
        <v>280</v>
      </c>
      <c r="F9" s="166" t="s">
        <v>288</v>
      </c>
      <c r="G9" s="229" t="s">
        <v>6</v>
      </c>
      <c r="H9" s="289">
        <v>1.8800000000000001E-2</v>
      </c>
      <c r="I9" s="289">
        <v>0.161</v>
      </c>
      <c r="J9" s="166">
        <v>45565</v>
      </c>
      <c r="K9" s="166">
        <v>45566</v>
      </c>
      <c r="L9" s="166">
        <v>45314</v>
      </c>
      <c r="M9" s="137" t="s">
        <v>289</v>
      </c>
      <c r="N9" s="411">
        <v>31524.12</v>
      </c>
      <c r="O9" s="412"/>
      <c r="P9" s="413">
        <f t="shared" si="0"/>
        <v>31524.12</v>
      </c>
      <c r="Q9" s="406"/>
      <c r="R9" s="411"/>
      <c r="S9" s="413">
        <f>P9-R9</f>
        <v>31524.12</v>
      </c>
      <c r="T9" s="406"/>
      <c r="U9" s="411">
        <v>0</v>
      </c>
      <c r="V9" s="412"/>
      <c r="W9" s="441">
        <f t="shared" ref="W9" si="2">U9+V9</f>
        <v>0</v>
      </c>
      <c r="X9" s="444">
        <f t="shared" si="1"/>
        <v>31524.12</v>
      </c>
    </row>
    <row r="10" spans="1:25" s="196" customFormat="1" ht="15.75" customHeight="1" x14ac:dyDescent="0.3">
      <c r="A10" s="238" t="s">
        <v>262</v>
      </c>
      <c r="B10" s="196" t="s">
        <v>246</v>
      </c>
      <c r="C10" s="404" t="s">
        <v>174</v>
      </c>
      <c r="D10" s="238" t="s">
        <v>175</v>
      </c>
      <c r="E10" s="238" t="s">
        <v>230</v>
      </c>
      <c r="F10" s="238" t="s">
        <v>231</v>
      </c>
      <c r="G10" s="196" t="s">
        <v>6</v>
      </c>
      <c r="H10" s="405">
        <v>0.05</v>
      </c>
      <c r="I10" s="405">
        <v>0.161</v>
      </c>
      <c r="J10" s="307">
        <v>45565</v>
      </c>
      <c r="K10" s="307">
        <v>45565</v>
      </c>
      <c r="L10" s="307">
        <v>44279</v>
      </c>
      <c r="M10" s="238" t="s">
        <v>177</v>
      </c>
      <c r="N10" s="414">
        <v>137303.20000000001</v>
      </c>
      <c r="O10" s="412">
        <v>21.51</v>
      </c>
      <c r="P10" s="413">
        <f t="shared" si="0"/>
        <v>137324.71000000002</v>
      </c>
      <c r="Q10" s="407"/>
      <c r="R10" s="411">
        <v>137324.71</v>
      </c>
      <c r="S10" s="413">
        <f t="shared" ref="S10:S15" si="3">P10-R10</f>
        <v>0</v>
      </c>
      <c r="T10" s="406"/>
      <c r="U10" s="411">
        <v>0</v>
      </c>
      <c r="V10" s="412"/>
      <c r="W10" s="441">
        <f t="shared" ref="W10:W15" si="4">U10+V10</f>
        <v>0</v>
      </c>
      <c r="X10" s="444">
        <f t="shared" ref="X10:X15" si="5">S10-W10</f>
        <v>0</v>
      </c>
    </row>
    <row r="11" spans="1:25" s="196" customFormat="1" ht="15.75" customHeight="1" x14ac:dyDescent="0.3">
      <c r="A11" s="238" t="s">
        <v>253</v>
      </c>
      <c r="B11" s="196" t="s">
        <v>247</v>
      </c>
      <c r="C11" s="404" t="s">
        <v>174</v>
      </c>
      <c r="D11" s="238" t="s">
        <v>175</v>
      </c>
      <c r="E11" s="238" t="s">
        <v>232</v>
      </c>
      <c r="F11" s="238" t="s">
        <v>245</v>
      </c>
      <c r="G11" s="196" t="s">
        <v>6</v>
      </c>
      <c r="H11" s="405">
        <v>0.05</v>
      </c>
      <c r="I11" s="405">
        <v>0.161</v>
      </c>
      <c r="J11" s="307">
        <v>45565</v>
      </c>
      <c r="K11" s="307">
        <v>45565</v>
      </c>
      <c r="L11" s="307">
        <v>44279</v>
      </c>
      <c r="M11" s="238" t="s">
        <v>209</v>
      </c>
      <c r="N11" s="414">
        <v>7867.65</v>
      </c>
      <c r="O11" s="412">
        <v>144.96</v>
      </c>
      <c r="P11" s="413">
        <f t="shared" si="0"/>
        <v>8012.61</v>
      </c>
      <c r="Q11" s="407"/>
      <c r="R11" s="411"/>
      <c r="S11" s="413">
        <f t="shared" si="3"/>
        <v>8012.61</v>
      </c>
      <c r="T11" s="406"/>
      <c r="U11" s="411">
        <v>0</v>
      </c>
      <c r="V11" s="412"/>
      <c r="W11" s="441">
        <f t="shared" si="4"/>
        <v>0</v>
      </c>
      <c r="X11" s="444">
        <f t="shared" si="5"/>
        <v>8012.61</v>
      </c>
    </row>
    <row r="12" spans="1:25" s="196" customFormat="1" ht="15.75" customHeight="1" x14ac:dyDescent="0.3">
      <c r="A12" s="238" t="s">
        <v>255</v>
      </c>
      <c r="B12" s="196" t="s">
        <v>192</v>
      </c>
      <c r="C12" s="404" t="s">
        <v>174</v>
      </c>
      <c r="D12" s="238" t="s">
        <v>175</v>
      </c>
      <c r="E12" s="238" t="s">
        <v>193</v>
      </c>
      <c r="F12" s="238" t="s">
        <v>176</v>
      </c>
      <c r="G12" s="196" t="s">
        <v>6</v>
      </c>
      <c r="H12" s="405">
        <v>0.05</v>
      </c>
      <c r="I12" s="405">
        <v>0.161</v>
      </c>
      <c r="J12" s="307">
        <v>45565</v>
      </c>
      <c r="K12" s="307">
        <v>45565</v>
      </c>
      <c r="L12" s="307">
        <v>44279</v>
      </c>
      <c r="M12" s="238" t="s">
        <v>177</v>
      </c>
      <c r="N12" s="414">
        <v>549212.81000000006</v>
      </c>
      <c r="O12" s="412">
        <v>86.03</v>
      </c>
      <c r="P12" s="413">
        <f t="shared" si="0"/>
        <v>549298.84000000008</v>
      </c>
      <c r="Q12" s="407"/>
      <c r="R12" s="411">
        <v>408927.13</v>
      </c>
      <c r="S12" s="413">
        <f t="shared" si="3"/>
        <v>140371.71000000008</v>
      </c>
      <c r="T12" s="406"/>
      <c r="U12" s="411">
        <v>0</v>
      </c>
      <c r="V12" s="412"/>
      <c r="W12" s="441">
        <f t="shared" si="4"/>
        <v>0</v>
      </c>
      <c r="X12" s="444">
        <f t="shared" si="5"/>
        <v>140371.71000000008</v>
      </c>
    </row>
    <row r="13" spans="1:25" s="196" customFormat="1" ht="15.75" customHeight="1" x14ac:dyDescent="0.3">
      <c r="A13" s="238" t="s">
        <v>256</v>
      </c>
      <c r="B13" s="196" t="s">
        <v>249</v>
      </c>
      <c r="C13" s="404" t="s">
        <v>174</v>
      </c>
      <c r="D13" s="238" t="s">
        <v>175</v>
      </c>
      <c r="E13" s="238" t="s">
        <v>236</v>
      </c>
      <c r="F13" s="238" t="s">
        <v>237</v>
      </c>
      <c r="G13" s="196" t="s">
        <v>6</v>
      </c>
      <c r="H13" s="405">
        <v>0.05</v>
      </c>
      <c r="I13" s="405">
        <v>0.161</v>
      </c>
      <c r="J13" s="307">
        <v>45565</v>
      </c>
      <c r="K13" s="307">
        <v>45565</v>
      </c>
      <c r="L13" s="307">
        <v>44279</v>
      </c>
      <c r="M13" s="238" t="s">
        <v>238</v>
      </c>
      <c r="N13" s="414">
        <v>3584.67</v>
      </c>
      <c r="O13" s="412"/>
      <c r="P13" s="413">
        <f t="shared" si="0"/>
        <v>3584.67</v>
      </c>
      <c r="Q13" s="407"/>
      <c r="R13" s="411">
        <v>2698.91</v>
      </c>
      <c r="S13" s="413">
        <f t="shared" si="3"/>
        <v>885.76000000000022</v>
      </c>
      <c r="T13" s="406"/>
      <c r="U13" s="411">
        <v>0</v>
      </c>
      <c r="V13" s="412"/>
      <c r="W13" s="441">
        <f t="shared" si="4"/>
        <v>0</v>
      </c>
      <c r="X13" s="444">
        <f t="shared" si="5"/>
        <v>885.76000000000022</v>
      </c>
    </row>
    <row r="14" spans="1:25" s="196" customFormat="1" ht="15.75" customHeight="1" x14ac:dyDescent="0.3">
      <c r="A14" s="238" t="s">
        <v>257</v>
      </c>
      <c r="B14" s="196" t="s">
        <v>250</v>
      </c>
      <c r="C14" s="404" t="s">
        <v>174</v>
      </c>
      <c r="D14" s="238" t="s">
        <v>175</v>
      </c>
      <c r="E14" s="238" t="s">
        <v>239</v>
      </c>
      <c r="F14" s="238" t="s">
        <v>240</v>
      </c>
      <c r="G14" s="196" t="s">
        <v>6</v>
      </c>
      <c r="H14" s="405">
        <v>0.05</v>
      </c>
      <c r="I14" s="405">
        <v>0.161</v>
      </c>
      <c r="J14" s="307">
        <v>45565</v>
      </c>
      <c r="K14" s="307">
        <v>45565</v>
      </c>
      <c r="L14" s="307">
        <v>44279</v>
      </c>
      <c r="M14" s="238" t="s">
        <v>241</v>
      </c>
      <c r="N14" s="414">
        <v>6202.07</v>
      </c>
      <c r="O14" s="412"/>
      <c r="P14" s="413">
        <f t="shared" si="0"/>
        <v>6202.07</v>
      </c>
      <c r="Q14" s="407"/>
      <c r="R14" s="411">
        <v>6000</v>
      </c>
      <c r="S14" s="413">
        <f t="shared" si="3"/>
        <v>202.06999999999971</v>
      </c>
      <c r="T14" s="406"/>
      <c r="U14" s="411">
        <v>0</v>
      </c>
      <c r="V14" s="412"/>
      <c r="W14" s="441">
        <f t="shared" si="4"/>
        <v>0</v>
      </c>
      <c r="X14" s="444">
        <f t="shared" si="5"/>
        <v>202.06999999999971</v>
      </c>
    </row>
    <row r="15" spans="1:25" s="196" customFormat="1" ht="15.75" customHeight="1" x14ac:dyDescent="0.3">
      <c r="A15" s="238" t="s">
        <v>258</v>
      </c>
      <c r="B15" s="196" t="s">
        <v>251</v>
      </c>
      <c r="C15" s="404" t="s">
        <v>174</v>
      </c>
      <c r="D15" s="238" t="s">
        <v>175</v>
      </c>
      <c r="E15" s="238" t="s">
        <v>242</v>
      </c>
      <c r="F15" s="238" t="s">
        <v>243</v>
      </c>
      <c r="G15" s="196" t="s">
        <v>6</v>
      </c>
      <c r="H15" s="405">
        <v>0.05</v>
      </c>
      <c r="I15" s="405">
        <v>0.161</v>
      </c>
      <c r="J15" s="307">
        <v>45565</v>
      </c>
      <c r="K15" s="307">
        <v>45565</v>
      </c>
      <c r="L15" s="307">
        <v>44279</v>
      </c>
      <c r="M15" s="238" t="s">
        <v>244</v>
      </c>
      <c r="N15" s="414">
        <v>20915.43</v>
      </c>
      <c r="O15" s="412"/>
      <c r="P15" s="413">
        <f t="shared" si="0"/>
        <v>20915.43</v>
      </c>
      <c r="Q15" s="407"/>
      <c r="R15" s="411">
        <v>20915.43</v>
      </c>
      <c r="S15" s="413">
        <f t="shared" si="3"/>
        <v>0</v>
      </c>
      <c r="T15" s="406"/>
      <c r="U15" s="416">
        <v>0</v>
      </c>
      <c r="V15" s="415"/>
      <c r="W15" s="442">
        <f t="shared" si="4"/>
        <v>0</v>
      </c>
      <c r="X15" s="445">
        <f t="shared" si="5"/>
        <v>0</v>
      </c>
    </row>
    <row r="16" spans="1:25" ht="15.75" customHeight="1" thickBot="1" x14ac:dyDescent="0.35">
      <c r="C16" s="177"/>
      <c r="D16" s="177"/>
      <c r="E16" s="177"/>
      <c r="H16" s="165"/>
      <c r="I16" s="165"/>
      <c r="J16" s="192"/>
      <c r="K16" s="192"/>
      <c r="L16" s="192"/>
      <c r="M16" s="218" t="s">
        <v>37</v>
      </c>
      <c r="N16" s="346">
        <f>SUM(N7:N15)</f>
        <v>896339.45000000007</v>
      </c>
      <c r="O16" s="347">
        <f>SUM(O7:O15)</f>
        <v>252.5</v>
      </c>
      <c r="P16" s="348">
        <f>SUM(P7:P15)</f>
        <v>896591.95000000007</v>
      </c>
      <c r="Q16" s="130"/>
      <c r="R16" s="346">
        <f>SUM(R7:R15)</f>
        <v>627026.28</v>
      </c>
      <c r="S16" s="348">
        <f>SUM(S7:S15)</f>
        <v>269565.6700000001</v>
      </c>
      <c r="T16" s="130"/>
      <c r="U16" s="363">
        <f>SUM(U7:U15)</f>
        <v>14817.59</v>
      </c>
      <c r="V16" s="374">
        <f>SUM(V7:V15)</f>
        <v>0</v>
      </c>
      <c r="W16" s="432">
        <f>SUM(W7:W15)</f>
        <v>14817.59</v>
      </c>
      <c r="X16" s="433">
        <f>SUM(X7:X15)</f>
        <v>254748.08000000007</v>
      </c>
    </row>
    <row r="17" spans="2:20" ht="15.75" customHeight="1" thickTop="1" x14ac:dyDescent="0.3">
      <c r="C17" s="177"/>
      <c r="D17" s="177"/>
      <c r="E17" s="177"/>
      <c r="H17" s="165"/>
      <c r="I17" s="165"/>
      <c r="J17" s="192"/>
      <c r="K17" s="192"/>
      <c r="L17" s="192"/>
      <c r="M17" s="218"/>
      <c r="N17" s="168"/>
      <c r="O17" s="168"/>
      <c r="P17" s="168"/>
      <c r="R17" s="168"/>
      <c r="S17" s="168"/>
      <c r="T17" s="167"/>
    </row>
    <row r="18" spans="2:20" ht="15.75" customHeight="1" x14ac:dyDescent="0.3">
      <c r="C18" s="177"/>
      <c r="D18" s="177"/>
      <c r="E18" s="177"/>
      <c r="M18" s="218"/>
      <c r="N18" s="168"/>
      <c r="O18" s="168"/>
      <c r="P18" s="168"/>
      <c r="R18" s="168"/>
      <c r="S18" s="168"/>
      <c r="T18" s="167"/>
    </row>
    <row r="19" spans="2:20" ht="15.75" customHeight="1" x14ac:dyDescent="0.3">
      <c r="B19" s="132" t="s">
        <v>109</v>
      </c>
      <c r="C19" s="178"/>
      <c r="D19" s="178"/>
      <c r="E19" s="178"/>
      <c r="M19" s="218"/>
      <c r="N19" s="168"/>
      <c r="O19" s="168"/>
      <c r="P19" s="168"/>
      <c r="R19" s="168"/>
      <c r="S19" s="168"/>
      <c r="T19" s="167"/>
    </row>
    <row r="20" spans="2:20" ht="15.75" customHeight="1" x14ac:dyDescent="0.3">
      <c r="B20" s="582" t="s">
        <v>216</v>
      </c>
      <c r="C20" s="582"/>
      <c r="D20" s="582"/>
      <c r="E20" s="582"/>
      <c r="F20" s="582"/>
      <c r="G20" s="582"/>
      <c r="H20" s="173"/>
      <c r="I20" s="173"/>
      <c r="J20" s="173"/>
      <c r="M20" s="218"/>
      <c r="N20" s="168"/>
      <c r="O20" s="168"/>
      <c r="P20" s="168"/>
      <c r="R20" s="168"/>
      <c r="S20" s="168"/>
      <c r="T20" s="167"/>
    </row>
    <row r="21" spans="2:20" ht="15.75" customHeight="1" x14ac:dyDescent="0.3">
      <c r="C21" s="178"/>
      <c r="D21" s="178"/>
      <c r="E21" s="178"/>
      <c r="M21" s="218"/>
      <c r="N21" s="168"/>
      <c r="O21" s="168"/>
      <c r="P21" s="168"/>
      <c r="R21" s="168"/>
      <c r="S21" s="168"/>
      <c r="T21" s="167"/>
    </row>
    <row r="22" spans="2:20" ht="15.75" customHeight="1" x14ac:dyDescent="0.3">
      <c r="B22" s="582" t="s">
        <v>113</v>
      </c>
      <c r="C22" s="582"/>
      <c r="D22" s="582"/>
      <c r="E22" s="582"/>
      <c r="F22" s="582"/>
      <c r="G22" s="582"/>
      <c r="H22" s="173"/>
      <c r="I22" s="173"/>
      <c r="J22" s="173"/>
      <c r="M22" s="218"/>
      <c r="N22" s="168"/>
      <c r="O22" s="168"/>
      <c r="P22" s="168"/>
      <c r="R22" s="168"/>
      <c r="S22" s="168"/>
      <c r="T22" s="167"/>
    </row>
    <row r="23" spans="2:20" ht="15.75" customHeight="1" x14ac:dyDescent="0.3">
      <c r="B23" s="173"/>
      <c r="C23" s="173"/>
      <c r="D23" s="173"/>
      <c r="E23" s="173"/>
      <c r="F23" s="174"/>
      <c r="G23" s="173"/>
      <c r="H23" s="173"/>
      <c r="I23" s="173"/>
      <c r="J23" s="173"/>
      <c r="M23" s="218"/>
      <c r="N23" s="168"/>
      <c r="O23" s="168"/>
      <c r="P23" s="168"/>
      <c r="R23" s="168"/>
      <c r="S23" s="168"/>
      <c r="T23" s="167"/>
    </row>
    <row r="24" spans="2:20" ht="15.75" customHeight="1" x14ac:dyDescent="0.3">
      <c r="B24" s="582" t="s">
        <v>134</v>
      </c>
      <c r="C24" s="582"/>
      <c r="D24" s="582"/>
      <c r="E24" s="582"/>
      <c r="F24" s="582"/>
      <c r="G24" s="582"/>
      <c r="H24" s="173"/>
      <c r="I24" s="173"/>
      <c r="J24" s="173"/>
      <c r="M24" s="218"/>
      <c r="N24" s="168"/>
      <c r="O24" s="168"/>
      <c r="P24" s="168"/>
      <c r="R24" s="168"/>
      <c r="S24" s="168"/>
      <c r="T24" s="167"/>
    </row>
    <row r="25" spans="2:20" ht="15.75" customHeight="1" x14ac:dyDescent="0.3">
      <c r="B25" s="593" t="s">
        <v>133</v>
      </c>
      <c r="C25" s="582"/>
      <c r="D25" s="582"/>
      <c r="E25" s="582"/>
      <c r="F25" s="582"/>
      <c r="G25" s="582"/>
      <c r="H25" s="173"/>
      <c r="I25" s="173"/>
      <c r="J25" s="173"/>
      <c r="M25" s="218"/>
      <c r="N25" s="168"/>
      <c r="O25" s="168"/>
      <c r="P25" s="168"/>
      <c r="R25" s="168"/>
      <c r="S25" s="168"/>
      <c r="T25" s="167"/>
    </row>
    <row r="26" spans="2:20" ht="15.75" customHeight="1" x14ac:dyDescent="0.3">
      <c r="B26" s="173"/>
      <c r="C26" s="173"/>
      <c r="D26" s="173"/>
      <c r="E26" s="173"/>
      <c r="F26" s="174"/>
      <c r="G26" s="173"/>
      <c r="H26" s="173"/>
      <c r="I26" s="173"/>
      <c r="J26" s="173"/>
      <c r="M26" s="218"/>
      <c r="N26" s="168"/>
      <c r="O26" s="168"/>
      <c r="P26" s="168"/>
      <c r="R26" s="168"/>
      <c r="S26" s="168"/>
      <c r="T26" s="167"/>
    </row>
    <row r="27" spans="2:20" ht="15.75" customHeight="1" x14ac:dyDescent="0.3">
      <c r="B27" s="173"/>
      <c r="C27" s="173"/>
      <c r="D27" s="173"/>
      <c r="E27" s="173"/>
      <c r="F27" s="174"/>
      <c r="G27" s="173"/>
      <c r="H27" s="173"/>
      <c r="I27" s="173"/>
      <c r="J27" s="173"/>
      <c r="M27" s="218"/>
      <c r="N27" s="168"/>
      <c r="O27" s="168"/>
      <c r="P27" s="168"/>
      <c r="R27" s="168"/>
      <c r="S27" s="168"/>
      <c r="T27" s="167"/>
    </row>
    <row r="28" spans="2:20" ht="15.75" customHeight="1" x14ac:dyDescent="0.3">
      <c r="B28" s="131" t="s">
        <v>96</v>
      </c>
      <c r="C28" s="176" t="s">
        <v>99</v>
      </c>
      <c r="D28" s="176" t="s">
        <v>100</v>
      </c>
      <c r="E28" s="176"/>
      <c r="F28" s="174"/>
      <c r="G28" s="173"/>
      <c r="H28" s="173"/>
      <c r="I28" s="173"/>
      <c r="J28" s="173"/>
      <c r="M28" s="218"/>
      <c r="N28" s="168"/>
      <c r="O28" s="168"/>
      <c r="P28" s="168"/>
      <c r="R28" s="168"/>
      <c r="S28" s="168"/>
      <c r="T28" s="167"/>
    </row>
    <row r="29" spans="2:20" ht="15.75" customHeight="1" x14ac:dyDescent="0.3">
      <c r="B29" s="135" t="s">
        <v>97</v>
      </c>
      <c r="C29" s="178" t="s">
        <v>189</v>
      </c>
      <c r="D29" s="178" t="s">
        <v>103</v>
      </c>
      <c r="E29" s="178"/>
      <c r="F29" s="174"/>
      <c r="G29" s="173"/>
      <c r="H29" s="173"/>
      <c r="I29" s="173"/>
      <c r="J29" s="173"/>
      <c r="M29" s="218"/>
      <c r="N29" s="168"/>
      <c r="O29" s="168"/>
      <c r="P29" s="168"/>
      <c r="R29" s="168"/>
      <c r="S29" s="168"/>
      <c r="T29" s="167"/>
    </row>
    <row r="30" spans="2:20" ht="15.75" customHeight="1" x14ac:dyDescent="0.3">
      <c r="B30" s="135" t="s">
        <v>206</v>
      </c>
      <c r="C30" s="178" t="s">
        <v>187</v>
      </c>
      <c r="D30" s="178" t="s">
        <v>188</v>
      </c>
      <c r="E30" s="178"/>
      <c r="M30" s="218"/>
      <c r="N30" s="168"/>
      <c r="O30" s="168"/>
      <c r="P30" s="168"/>
      <c r="R30" s="168"/>
      <c r="S30" s="168"/>
      <c r="T30" s="167"/>
    </row>
    <row r="31" spans="2:20" ht="15.75" customHeight="1" x14ac:dyDescent="0.3">
      <c r="C31" s="178"/>
      <c r="D31" s="178"/>
      <c r="E31" s="178"/>
      <c r="M31" s="218"/>
      <c r="N31" s="168"/>
      <c r="O31" s="168"/>
      <c r="P31" s="168"/>
      <c r="R31" s="168"/>
      <c r="S31" s="168"/>
      <c r="T31" s="167"/>
    </row>
    <row r="32" spans="2:20" ht="15.75" customHeight="1" x14ac:dyDescent="0.3">
      <c r="B32" s="581" t="s">
        <v>300</v>
      </c>
      <c r="C32" s="581"/>
      <c r="D32" s="581"/>
      <c r="E32" s="581"/>
      <c r="F32" s="581"/>
      <c r="G32" s="581"/>
      <c r="H32" s="581"/>
      <c r="I32" s="581"/>
      <c r="M32" s="218"/>
      <c r="N32" s="168"/>
      <c r="O32" s="168"/>
      <c r="P32" s="168"/>
      <c r="R32" s="168"/>
      <c r="S32" s="168"/>
      <c r="T32" s="167"/>
    </row>
    <row r="33" spans="2:20" ht="15.75" customHeight="1" x14ac:dyDescent="0.3">
      <c r="B33" s="128"/>
      <c r="C33" s="178"/>
      <c r="D33" s="178"/>
      <c r="E33" s="178"/>
      <c r="M33" s="218"/>
      <c r="N33" s="168"/>
      <c r="O33" s="168"/>
      <c r="P33" s="168"/>
      <c r="R33" s="168"/>
      <c r="S33" s="168"/>
      <c r="T33" s="167"/>
    </row>
    <row r="34" spans="2:20" ht="15.75" customHeight="1" x14ac:dyDescent="0.3">
      <c r="B34" s="273"/>
      <c r="C34" s="177"/>
      <c r="D34" s="177"/>
      <c r="E34" s="177"/>
      <c r="M34" s="218"/>
      <c r="N34" s="168"/>
      <c r="O34" s="168"/>
      <c r="P34" s="168"/>
      <c r="R34" s="168"/>
      <c r="S34" s="168"/>
      <c r="T34" s="167"/>
    </row>
    <row r="35" spans="2:20" ht="15.75" customHeight="1" x14ac:dyDescent="0.3">
      <c r="B35" s="255"/>
      <c r="C35" s="180"/>
      <c r="D35" s="180"/>
      <c r="E35" s="180"/>
      <c r="F35" s="182"/>
      <c r="G35" s="180"/>
      <c r="H35" s="180"/>
      <c r="I35" s="180"/>
      <c r="J35" s="180"/>
      <c r="K35" s="180"/>
      <c r="L35" s="180"/>
      <c r="M35" s="180"/>
      <c r="N35" s="180"/>
      <c r="O35" s="180"/>
      <c r="P35" s="180"/>
      <c r="Q35" s="180"/>
      <c r="R35" s="290" t="s">
        <v>219</v>
      </c>
      <c r="S35" s="183"/>
      <c r="T35" s="191"/>
    </row>
    <row r="36" spans="2:20" ht="15.75" customHeight="1" x14ac:dyDescent="0.3">
      <c r="B36" s="274" t="s">
        <v>218</v>
      </c>
      <c r="C36" s="185" t="s">
        <v>1</v>
      </c>
      <c r="D36" s="185"/>
      <c r="E36" s="185"/>
      <c r="F36" s="515" t="s">
        <v>33</v>
      </c>
      <c r="G36" s="185" t="s">
        <v>34</v>
      </c>
      <c r="H36" s="185"/>
      <c r="I36" s="185"/>
      <c r="J36" s="185"/>
      <c r="K36" s="185"/>
      <c r="L36" s="185"/>
      <c r="M36" s="185" t="s">
        <v>35</v>
      </c>
      <c r="N36" s="185" t="s">
        <v>36</v>
      </c>
      <c r="O36" s="187"/>
      <c r="P36" s="187"/>
      <c r="Q36" s="187"/>
      <c r="R36" s="187" t="s">
        <v>79</v>
      </c>
      <c r="S36" s="188"/>
      <c r="T36" s="191"/>
    </row>
    <row r="37" spans="2:20" ht="15.75" customHeight="1" x14ac:dyDescent="0.3">
      <c r="B37" s="189"/>
      <c r="C37" s="145"/>
      <c r="D37" s="145"/>
      <c r="E37" s="145"/>
      <c r="F37" s="516"/>
      <c r="G37" s="145"/>
      <c r="H37" s="145"/>
      <c r="I37" s="145"/>
      <c r="J37" s="145"/>
      <c r="K37" s="145"/>
      <c r="L37" s="145"/>
      <c r="M37" s="145"/>
      <c r="N37" s="145"/>
      <c r="R37" s="293"/>
      <c r="S37" s="191"/>
      <c r="T37" s="191"/>
    </row>
    <row r="38" spans="2:20" ht="15.75" customHeight="1" x14ac:dyDescent="0.3">
      <c r="B38" s="189"/>
      <c r="C38" s="145"/>
      <c r="D38" s="145"/>
      <c r="E38" s="145"/>
      <c r="F38" s="516"/>
      <c r="G38" s="145"/>
      <c r="H38" s="145"/>
      <c r="I38" s="145"/>
      <c r="J38" s="145"/>
      <c r="K38" s="145"/>
      <c r="L38" s="145"/>
      <c r="M38" s="145"/>
      <c r="N38" s="145"/>
    </row>
    <row r="39" spans="2:20" ht="15.75" customHeight="1" x14ac:dyDescent="0.3">
      <c r="B39" s="189"/>
      <c r="C39" s="145"/>
      <c r="D39" s="145"/>
      <c r="E39" s="145"/>
      <c r="F39" s="516"/>
      <c r="G39" s="145"/>
      <c r="H39" s="145"/>
      <c r="I39" s="145"/>
      <c r="J39" s="145"/>
      <c r="K39" s="145"/>
      <c r="L39" s="145"/>
      <c r="M39" s="145"/>
      <c r="N39" s="145"/>
    </row>
    <row r="40" spans="2:20" ht="15.75" customHeight="1" x14ac:dyDescent="0.3">
      <c r="B40" s="189"/>
      <c r="C40" s="467"/>
      <c r="D40" s="467"/>
      <c r="E40" s="467"/>
      <c r="F40" s="516"/>
      <c r="G40" s="467"/>
      <c r="H40" s="467"/>
      <c r="I40" s="467"/>
      <c r="J40" s="467"/>
      <c r="K40" s="467"/>
      <c r="L40" s="467"/>
      <c r="M40" s="467"/>
      <c r="N40" s="467"/>
    </row>
    <row r="41" spans="2:20" ht="15.75" customHeight="1" x14ac:dyDescent="0.3">
      <c r="B41" s="189"/>
      <c r="C41" s="145"/>
      <c r="D41" s="145"/>
      <c r="E41" s="145"/>
      <c r="F41" s="516"/>
      <c r="G41" s="145"/>
      <c r="H41" s="145"/>
      <c r="I41" s="145"/>
      <c r="J41" s="145"/>
      <c r="K41" s="145"/>
      <c r="L41" s="145"/>
      <c r="M41" s="145"/>
      <c r="N41" s="145"/>
    </row>
    <row r="42" spans="2:20" ht="15.75" customHeight="1" x14ac:dyDescent="0.3">
      <c r="B42" s="229"/>
      <c r="C42" s="224"/>
      <c r="D42" s="224"/>
      <c r="E42" s="224"/>
      <c r="F42" s="158"/>
      <c r="G42" s="230"/>
      <c r="H42" s="230"/>
      <c r="I42" s="230"/>
      <c r="J42" s="230"/>
      <c r="K42" s="230"/>
      <c r="L42" s="230"/>
      <c r="M42" s="232"/>
      <c r="N42" s="235"/>
      <c r="O42" s="140"/>
      <c r="P42" s="140"/>
      <c r="Q42" s="140"/>
    </row>
    <row r="43" spans="2:20" ht="15.75" customHeight="1" x14ac:dyDescent="0.3">
      <c r="B43" s="229"/>
      <c r="C43" s="224"/>
      <c r="D43" s="224"/>
      <c r="E43" s="224"/>
      <c r="F43" s="158"/>
      <c r="G43" s="230"/>
      <c r="H43" s="230"/>
      <c r="I43" s="230"/>
      <c r="J43" s="230"/>
      <c r="K43" s="230"/>
      <c r="L43" s="230"/>
      <c r="M43" s="232"/>
      <c r="N43" s="235"/>
      <c r="O43" s="140"/>
      <c r="P43" s="140"/>
      <c r="Q43" s="140"/>
    </row>
    <row r="44" spans="2:20" ht="15.75" customHeight="1" x14ac:dyDescent="0.3">
      <c r="B44" s="229"/>
      <c r="C44" s="224"/>
      <c r="D44" s="224"/>
      <c r="E44" s="224"/>
      <c r="F44" s="158"/>
      <c r="G44" s="230"/>
      <c r="H44" s="230"/>
      <c r="I44" s="230"/>
      <c r="J44" s="230"/>
      <c r="K44" s="230"/>
      <c r="L44" s="230"/>
      <c r="M44" s="232"/>
      <c r="N44" s="235"/>
      <c r="O44" s="140"/>
      <c r="P44" s="140"/>
      <c r="Q44" s="140"/>
    </row>
    <row r="45" spans="2:20" ht="15.75" customHeight="1" x14ac:dyDescent="0.3">
      <c r="B45" s="229"/>
      <c r="C45" s="224"/>
      <c r="D45" s="224"/>
      <c r="E45" s="224"/>
      <c r="F45" s="158"/>
      <c r="G45" s="230"/>
      <c r="H45" s="230"/>
      <c r="I45" s="230"/>
      <c r="J45" s="230"/>
      <c r="K45" s="230"/>
      <c r="L45" s="230"/>
      <c r="M45" s="226"/>
      <c r="N45" s="203"/>
      <c r="O45" s="231"/>
      <c r="P45" s="163"/>
      <c r="Q45" s="146"/>
      <c r="R45" s="143"/>
      <c r="S45" s="143"/>
      <c r="T45" s="162"/>
    </row>
    <row r="46" spans="2:20" ht="15.75" customHeight="1" x14ac:dyDescent="0.3">
      <c r="B46" s="229"/>
      <c r="C46" s="224"/>
      <c r="D46" s="224"/>
      <c r="E46" s="224"/>
      <c r="F46" s="158"/>
      <c r="G46" s="230"/>
      <c r="H46" s="230"/>
      <c r="I46" s="230"/>
      <c r="J46" s="230"/>
      <c r="K46" s="230"/>
      <c r="L46" s="230"/>
      <c r="M46" s="226"/>
      <c r="N46" s="203"/>
      <c r="O46" s="231"/>
      <c r="P46" s="231"/>
      <c r="Q46" s="140"/>
    </row>
    <row r="47" spans="2:20" ht="15.75" customHeight="1" x14ac:dyDescent="0.3">
      <c r="B47" s="229"/>
      <c r="C47" s="224"/>
      <c r="D47" s="224"/>
      <c r="E47" s="224"/>
      <c r="F47" s="158"/>
      <c r="G47" s="230"/>
      <c r="H47" s="230"/>
      <c r="I47" s="230"/>
      <c r="J47" s="230"/>
      <c r="K47" s="230"/>
      <c r="L47" s="230"/>
      <c r="M47" s="226"/>
      <c r="N47" s="203"/>
      <c r="O47" s="231"/>
      <c r="P47" s="231"/>
      <c r="Q47" s="140"/>
    </row>
    <row r="48" spans="2:20" ht="15.75" customHeight="1" x14ac:dyDescent="0.3">
      <c r="B48" s="229"/>
      <c r="C48" s="224"/>
      <c r="D48" s="224"/>
      <c r="E48" s="224"/>
      <c r="F48" s="158"/>
      <c r="G48" s="230"/>
      <c r="H48" s="230"/>
      <c r="I48" s="230"/>
      <c r="J48" s="230"/>
      <c r="K48" s="230"/>
      <c r="L48" s="230"/>
      <c r="M48" s="232"/>
      <c r="N48" s="208"/>
      <c r="O48" s="231"/>
      <c r="P48" s="231"/>
      <c r="Q48" s="140"/>
    </row>
    <row r="49" spans="6:23" ht="15.75" customHeight="1" x14ac:dyDescent="0.3"/>
    <row r="50" spans="6:23" ht="15.75" customHeight="1" x14ac:dyDescent="0.3">
      <c r="F50" s="144"/>
      <c r="G50" s="234"/>
      <c r="H50" s="234"/>
      <c r="I50" s="234"/>
      <c r="J50" s="234"/>
      <c r="K50" s="234"/>
      <c r="L50" s="234"/>
    </row>
    <row r="51" spans="6:23" ht="15.75" customHeight="1" x14ac:dyDescent="0.3"/>
    <row r="52" spans="6:23" ht="15.75" customHeight="1" x14ac:dyDescent="0.3">
      <c r="V52" s="401" t="s">
        <v>202</v>
      </c>
      <c r="W52" s="168">
        <f>W16</f>
        <v>14817.59</v>
      </c>
    </row>
    <row r="53" spans="6:23" ht="15.75" customHeight="1" x14ac:dyDescent="0.3"/>
    <row r="54" spans="6:23" ht="15.75" customHeight="1" x14ac:dyDescent="0.3"/>
    <row r="55" spans="6:23" ht="15.75" customHeight="1" x14ac:dyDescent="0.3"/>
    <row r="56" spans="6:23" ht="15.75" customHeight="1" x14ac:dyDescent="0.3"/>
    <row r="57" spans="6:23" ht="15.75" customHeight="1" x14ac:dyDescent="0.3"/>
    <row r="58" spans="6:23" ht="15.75" customHeight="1" x14ac:dyDescent="0.3"/>
    <row r="59" spans="6:23" ht="15.75" customHeight="1" x14ac:dyDescent="0.3"/>
    <row r="60" spans="6:23" ht="15.75" customHeight="1" x14ac:dyDescent="0.3"/>
  </sheetData>
  <mergeCells count="7">
    <mergeCell ref="U4:W4"/>
    <mergeCell ref="U5:W5"/>
    <mergeCell ref="B32:I32"/>
    <mergeCell ref="B25:G25"/>
    <mergeCell ref="B20:G20"/>
    <mergeCell ref="B22:G22"/>
    <mergeCell ref="B24:G24"/>
  </mergeCells>
  <conditionalFormatting sqref="A7:P8 N9:P9 A10:P15 R7:S15 U7:X15">
    <cfRule type="expression" dxfId="124" priority="7">
      <formula>MOD(ROW(),2)=0</formula>
    </cfRule>
  </conditionalFormatting>
  <conditionalFormatting sqref="A9">
    <cfRule type="expression" dxfId="123" priority="5">
      <formula>MOD(ROW(),2)=0</formula>
    </cfRule>
  </conditionalFormatting>
  <conditionalFormatting sqref="B9:E9 J9:M9 G9">
    <cfRule type="expression" dxfId="122" priority="4">
      <formula>MOD(ROW(),2)=0</formula>
    </cfRule>
  </conditionalFormatting>
  <conditionalFormatting sqref="H9:I9">
    <cfRule type="expression" dxfId="121" priority="3">
      <formula>MOD(ROW(),2)=0</formula>
    </cfRule>
  </conditionalFormatting>
  <conditionalFormatting sqref="F9">
    <cfRule type="expression" dxfId="120" priority="2">
      <formula>MOD(ROW(),2)=0</formula>
    </cfRule>
  </conditionalFormatting>
  <hyperlinks>
    <hyperlink ref="B25" r:id="rId1" xr:uid="{00000000-0004-0000-1400-000000000000}"/>
  </hyperlinks>
  <printOptions horizontalCentered="1" gridLines="1"/>
  <pageMargins left="0" right="0" top="0.75" bottom="0.75" header="0.3" footer="0.3"/>
  <pageSetup scale="52"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AA64"/>
  <sheetViews>
    <sheetView showGridLines="0" zoomScale="80" zoomScaleNormal="80" workbookViewId="0">
      <pane xSplit="2" ySplit="6" topLeftCell="J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6640625" style="135" bestFit="1" customWidth="1"/>
    <col min="3" max="3" width="36.33203125" style="135" customWidth="1"/>
    <col min="4" max="4" width="14.33203125" style="135" customWidth="1"/>
    <col min="5" max="5" width="8.33203125" style="135" customWidth="1"/>
    <col min="6" max="6" width="19.44140625" style="135" customWidth="1"/>
    <col min="7" max="7" width="23" style="135" customWidth="1"/>
    <col min="8" max="8" width="12.44140625" style="135" customWidth="1"/>
    <col min="9" max="10" width="13.33203125" style="135" customWidth="1"/>
    <col min="11" max="11" width="17.88671875" style="135" customWidth="1"/>
    <col min="12" max="12" width="11.6640625" style="135"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1" width="14" style="135" bestFit="1" customWidth="1"/>
    <col min="22" max="22" width="14.88671875" style="135" bestFit="1" customWidth="1"/>
    <col min="23" max="23" width="14" style="135" bestFit="1" customWidth="1"/>
    <col min="24" max="24" width="14" style="135" customWidth="1"/>
    <col min="25" max="25" width="14.33203125" style="135" customWidth="1"/>
    <col min="26" max="16384" width="9.109375" style="135"/>
  </cols>
  <sheetData>
    <row r="1" spans="1:27" ht="15.75" customHeight="1" x14ac:dyDescent="0.3">
      <c r="A1" s="132" t="s">
        <v>72</v>
      </c>
      <c r="T1" s="140"/>
    </row>
    <row r="2" spans="1:27" ht="15.75" customHeight="1" x14ac:dyDescent="0.3">
      <c r="A2" s="138" t="str">
        <f>('#1461 Inlet Grove Comm HS '!A2)</f>
        <v>Federal Grant Allocations/Reimbursements as of: 08/30/2024</v>
      </c>
      <c r="B2" s="193"/>
      <c r="N2" s="139"/>
      <c r="O2" s="139"/>
      <c r="Q2" s="140"/>
      <c r="R2" s="140"/>
      <c r="S2" s="140"/>
      <c r="T2" s="140"/>
    </row>
    <row r="3" spans="1:27" ht="15.75" customHeight="1" x14ac:dyDescent="0.3">
      <c r="A3" s="141" t="s">
        <v>73</v>
      </c>
      <c r="B3" s="132"/>
      <c r="D3" s="132"/>
      <c r="E3" s="132"/>
      <c r="F3" s="132"/>
      <c r="Q3" s="140"/>
      <c r="R3" s="140"/>
      <c r="S3" s="140"/>
      <c r="T3" s="140"/>
      <c r="U3" s="136"/>
      <c r="V3" s="142"/>
    </row>
    <row r="4" spans="1:27" ht="15.75" customHeight="1" x14ac:dyDescent="0.3">
      <c r="A4" s="132" t="s">
        <v>141</v>
      </c>
      <c r="N4" s="144"/>
      <c r="O4" s="144"/>
      <c r="P4" s="144"/>
      <c r="Q4" s="145"/>
      <c r="R4" s="140"/>
      <c r="S4" s="140"/>
      <c r="T4" s="145"/>
      <c r="U4" s="577" t="s">
        <v>291</v>
      </c>
      <c r="V4" s="577"/>
      <c r="W4" s="577"/>
      <c r="X4" s="535"/>
      <c r="Y4" s="146"/>
    </row>
    <row r="5" spans="1:27" ht="15" thickBot="1" x14ac:dyDescent="0.35">
      <c r="H5" s="147"/>
      <c r="I5" s="147"/>
      <c r="N5" s="144"/>
      <c r="O5" s="144"/>
      <c r="P5" s="144"/>
      <c r="Q5" s="145"/>
      <c r="R5" s="148"/>
      <c r="S5" s="148"/>
      <c r="T5" s="145"/>
      <c r="U5" s="579"/>
      <c r="V5" s="579"/>
      <c r="W5" s="579"/>
      <c r="X5" s="536"/>
      <c r="Y5" s="149"/>
    </row>
    <row r="6" spans="1:27" s="196" customFormat="1" ht="85.5" customHeight="1" thickBot="1" x14ac:dyDescent="0.35">
      <c r="A6" s="150" t="s">
        <v>15</v>
      </c>
      <c r="B6" s="150" t="s">
        <v>195</v>
      </c>
      <c r="C6" s="150" t="s">
        <v>183</v>
      </c>
      <c r="D6" s="150" t="s">
        <v>94</v>
      </c>
      <c r="E6" s="150" t="s">
        <v>191</v>
      </c>
      <c r="F6" s="150" t="s">
        <v>2</v>
      </c>
      <c r="G6" s="150" t="s">
        <v>3</v>
      </c>
      <c r="H6" s="151" t="str">
        <f>'#1461 Inlet Grove Comm HS '!H6</f>
        <v>FY25 Restricted Indirect Cost Rate+</v>
      </c>
      <c r="I6" s="151"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'#3401 Quantum High School '!X6</f>
        <v>Available Budget as of 08/30/24</v>
      </c>
    </row>
    <row r="7" spans="1:27" ht="15.75" customHeight="1" x14ac:dyDescent="0.3">
      <c r="A7" s="137" t="s">
        <v>262</v>
      </c>
      <c r="B7" s="135" t="s">
        <v>246</v>
      </c>
      <c r="C7" s="480" t="s">
        <v>174</v>
      </c>
      <c r="D7" s="137" t="s">
        <v>175</v>
      </c>
      <c r="E7" s="137" t="s">
        <v>230</v>
      </c>
      <c r="F7" s="137" t="s">
        <v>231</v>
      </c>
      <c r="G7" s="135" t="s">
        <v>6</v>
      </c>
      <c r="H7" s="405">
        <v>0.05</v>
      </c>
      <c r="I7" s="405">
        <v>0.161</v>
      </c>
      <c r="J7" s="166">
        <v>45565</v>
      </c>
      <c r="K7" s="166">
        <v>45565</v>
      </c>
      <c r="L7" s="166">
        <v>44279</v>
      </c>
      <c r="M7" s="137" t="s">
        <v>177</v>
      </c>
      <c r="N7" s="343">
        <v>139454.39000000001</v>
      </c>
      <c r="O7" s="344">
        <v>21.85</v>
      </c>
      <c r="P7" s="345">
        <f t="shared" ref="P7:P13" si="0">N7+O7</f>
        <v>139476.24000000002</v>
      </c>
      <c r="Q7" s="481"/>
      <c r="R7" s="357">
        <f>76950.73+35636.25</f>
        <v>112586.98</v>
      </c>
      <c r="S7" s="345">
        <f t="shared" ref="S7:S13" si="1">P7-R7</f>
        <v>26889.260000000024</v>
      </c>
      <c r="T7" s="172"/>
      <c r="U7" s="357">
        <v>0</v>
      </c>
      <c r="V7" s="344"/>
      <c r="W7" s="419">
        <f>U7+V7</f>
        <v>0</v>
      </c>
      <c r="X7" s="345"/>
      <c r="Y7" s="402">
        <f t="shared" ref="Y7:Y13" si="2">S7-W7</f>
        <v>26889.260000000024</v>
      </c>
      <c r="AA7" s="168"/>
    </row>
    <row r="8" spans="1:27" ht="15.75" customHeight="1" x14ac:dyDescent="0.3">
      <c r="A8" s="137" t="s">
        <v>253</v>
      </c>
      <c r="B8" s="135" t="s">
        <v>247</v>
      </c>
      <c r="C8" s="480" t="s">
        <v>174</v>
      </c>
      <c r="D8" s="137" t="s">
        <v>175</v>
      </c>
      <c r="E8" s="137" t="s">
        <v>232</v>
      </c>
      <c r="F8" s="137" t="s">
        <v>245</v>
      </c>
      <c r="G8" s="135" t="s">
        <v>6</v>
      </c>
      <c r="H8" s="405">
        <v>0.05</v>
      </c>
      <c r="I8" s="405">
        <v>0.161</v>
      </c>
      <c r="J8" s="166">
        <v>45565</v>
      </c>
      <c r="K8" s="166">
        <v>45565</v>
      </c>
      <c r="L8" s="166">
        <v>44279</v>
      </c>
      <c r="M8" s="137" t="s">
        <v>209</v>
      </c>
      <c r="N8" s="343">
        <v>6975.45</v>
      </c>
      <c r="O8" s="344">
        <v>128.52000000000001</v>
      </c>
      <c r="P8" s="345">
        <f t="shared" si="0"/>
        <v>7103.97</v>
      </c>
      <c r="Q8" s="481"/>
      <c r="R8" s="357"/>
      <c r="S8" s="345">
        <v>0</v>
      </c>
      <c r="T8" s="172"/>
      <c r="U8" s="357"/>
      <c r="V8" s="344"/>
      <c r="W8" s="419"/>
      <c r="X8" s="345">
        <v>7103.97</v>
      </c>
      <c r="Y8" s="402">
        <f>S8-W8-X8+P8</f>
        <v>0</v>
      </c>
      <c r="AA8" s="168"/>
    </row>
    <row r="9" spans="1:27" ht="15.75" customHeight="1" x14ac:dyDescent="0.3">
      <c r="A9" s="137" t="s">
        <v>254</v>
      </c>
      <c r="B9" s="135" t="s">
        <v>248</v>
      </c>
      <c r="C9" s="480" t="s">
        <v>174</v>
      </c>
      <c r="D9" s="137" t="s">
        <v>175</v>
      </c>
      <c r="E9" s="137" t="s">
        <v>234</v>
      </c>
      <c r="F9" s="137" t="s">
        <v>233</v>
      </c>
      <c r="G9" s="135" t="s">
        <v>6</v>
      </c>
      <c r="H9" s="405">
        <v>0.05</v>
      </c>
      <c r="I9" s="405">
        <v>0.161</v>
      </c>
      <c r="J9" s="166">
        <v>45565</v>
      </c>
      <c r="K9" s="166">
        <v>45565</v>
      </c>
      <c r="L9" s="166">
        <v>44279</v>
      </c>
      <c r="M9" s="137" t="s">
        <v>235</v>
      </c>
      <c r="N9" s="343">
        <v>3320.11</v>
      </c>
      <c r="O9" s="344"/>
      <c r="P9" s="345">
        <f t="shared" si="0"/>
        <v>3320.11</v>
      </c>
      <c r="Q9" s="481"/>
      <c r="R9" s="357">
        <v>3320.11</v>
      </c>
      <c r="S9" s="345">
        <f t="shared" si="1"/>
        <v>0</v>
      </c>
      <c r="T9" s="172"/>
      <c r="U9" s="357">
        <v>0</v>
      </c>
      <c r="V9" s="344"/>
      <c r="W9" s="419">
        <f>SUM(U9:V9)</f>
        <v>0</v>
      </c>
      <c r="X9" s="345"/>
      <c r="Y9" s="402">
        <f t="shared" si="2"/>
        <v>0</v>
      </c>
      <c r="AA9" s="168"/>
    </row>
    <row r="10" spans="1:27" ht="15.75" customHeight="1" x14ac:dyDescent="0.3">
      <c r="A10" s="137" t="s">
        <v>255</v>
      </c>
      <c r="B10" s="135" t="s">
        <v>192</v>
      </c>
      <c r="C10" s="480" t="s">
        <v>174</v>
      </c>
      <c r="D10" s="137" t="s">
        <v>175</v>
      </c>
      <c r="E10" s="137" t="s">
        <v>193</v>
      </c>
      <c r="F10" s="137" t="s">
        <v>176</v>
      </c>
      <c r="G10" s="135" t="s">
        <v>6</v>
      </c>
      <c r="H10" s="405">
        <v>0.05</v>
      </c>
      <c r="I10" s="405">
        <v>0.161</v>
      </c>
      <c r="J10" s="166">
        <v>45565</v>
      </c>
      <c r="K10" s="166">
        <v>45565</v>
      </c>
      <c r="L10" s="166">
        <v>44279</v>
      </c>
      <c r="M10" s="137" t="s">
        <v>177</v>
      </c>
      <c r="N10" s="343">
        <v>557817.57999999996</v>
      </c>
      <c r="O10" s="344">
        <v>87.38</v>
      </c>
      <c r="P10" s="345">
        <f t="shared" si="0"/>
        <v>557904.96</v>
      </c>
      <c r="Q10" s="481"/>
      <c r="R10" s="357">
        <f>195735.55+328664.76</f>
        <v>524400.31000000006</v>
      </c>
      <c r="S10" s="345">
        <f t="shared" si="1"/>
        <v>33504.649999999907</v>
      </c>
      <c r="T10" s="172"/>
      <c r="U10" s="357">
        <v>0</v>
      </c>
      <c r="V10" s="344"/>
      <c r="W10" s="419">
        <f>SUM(U10:V10)</f>
        <v>0</v>
      </c>
      <c r="X10" s="345"/>
      <c r="Y10" s="402">
        <f t="shared" si="2"/>
        <v>33504.649999999907</v>
      </c>
      <c r="AA10" s="168"/>
    </row>
    <row r="11" spans="1:27" ht="15.75" customHeight="1" x14ac:dyDescent="0.3">
      <c r="A11" s="137" t="s">
        <v>256</v>
      </c>
      <c r="B11" s="135" t="s">
        <v>249</v>
      </c>
      <c r="C11" s="480" t="s">
        <v>174</v>
      </c>
      <c r="D11" s="137" t="s">
        <v>175</v>
      </c>
      <c r="E11" s="137" t="s">
        <v>236</v>
      </c>
      <c r="F11" s="137" t="s">
        <v>237</v>
      </c>
      <c r="G11" s="135" t="s">
        <v>6</v>
      </c>
      <c r="H11" s="405">
        <v>0.05</v>
      </c>
      <c r="I11" s="405">
        <v>0.161</v>
      </c>
      <c r="J11" s="166">
        <v>45565</v>
      </c>
      <c r="K11" s="166">
        <v>45565</v>
      </c>
      <c r="L11" s="166">
        <v>44279</v>
      </c>
      <c r="M11" s="137" t="s">
        <v>238</v>
      </c>
      <c r="N11" s="343">
        <v>3701.77</v>
      </c>
      <c r="O11" s="344"/>
      <c r="P11" s="345">
        <f t="shared" si="0"/>
        <v>3701.77</v>
      </c>
      <c r="Q11" s="481"/>
      <c r="R11" s="357"/>
      <c r="S11" s="345">
        <f t="shared" si="1"/>
        <v>3701.77</v>
      </c>
      <c r="T11" s="172"/>
      <c r="U11" s="357"/>
      <c r="V11" s="344"/>
      <c r="W11" s="419">
        <f t="shared" ref="W11:W13" si="3">SUM(U11:V11)</f>
        <v>0</v>
      </c>
      <c r="X11" s="345"/>
      <c r="Y11" s="402">
        <f t="shared" si="2"/>
        <v>3701.77</v>
      </c>
      <c r="AA11" s="168"/>
    </row>
    <row r="12" spans="1:27" ht="15.75" customHeight="1" x14ac:dyDescent="0.3">
      <c r="A12" s="137" t="s">
        <v>257</v>
      </c>
      <c r="B12" s="135" t="s">
        <v>269</v>
      </c>
      <c r="C12" s="480" t="s">
        <v>174</v>
      </c>
      <c r="D12" s="137" t="s">
        <v>175</v>
      </c>
      <c r="E12" s="137" t="s">
        <v>239</v>
      </c>
      <c r="F12" s="137" t="s">
        <v>240</v>
      </c>
      <c r="G12" s="135" t="s">
        <v>6</v>
      </c>
      <c r="H12" s="405">
        <v>0.05</v>
      </c>
      <c r="I12" s="405">
        <v>0.161</v>
      </c>
      <c r="J12" s="166">
        <v>45565</v>
      </c>
      <c r="K12" s="166">
        <v>45565</v>
      </c>
      <c r="L12" s="166">
        <v>44279</v>
      </c>
      <c r="M12" s="137" t="s">
        <v>241</v>
      </c>
      <c r="N12" s="343">
        <v>5498.75</v>
      </c>
      <c r="O12" s="344"/>
      <c r="P12" s="345">
        <f t="shared" si="0"/>
        <v>5498.75</v>
      </c>
      <c r="Q12" s="481"/>
      <c r="R12" s="357">
        <v>5498.75</v>
      </c>
      <c r="S12" s="345">
        <f t="shared" si="1"/>
        <v>0</v>
      </c>
      <c r="T12" s="172"/>
      <c r="U12" s="357">
        <v>0</v>
      </c>
      <c r="V12" s="344"/>
      <c r="W12" s="419">
        <f t="shared" si="3"/>
        <v>0</v>
      </c>
      <c r="X12" s="345"/>
      <c r="Y12" s="402">
        <f t="shared" si="2"/>
        <v>0</v>
      </c>
      <c r="AA12" s="168"/>
    </row>
    <row r="13" spans="1:27" ht="15.75" customHeight="1" x14ac:dyDescent="0.3">
      <c r="A13" s="137" t="s">
        <v>258</v>
      </c>
      <c r="B13" s="135" t="s">
        <v>251</v>
      </c>
      <c r="C13" s="480" t="s">
        <v>174</v>
      </c>
      <c r="D13" s="137" t="s">
        <v>175</v>
      </c>
      <c r="E13" s="137" t="s">
        <v>242</v>
      </c>
      <c r="F13" s="137" t="s">
        <v>243</v>
      </c>
      <c r="G13" s="135" t="s">
        <v>6</v>
      </c>
      <c r="H13" s="405">
        <v>0.05</v>
      </c>
      <c r="I13" s="405">
        <v>0.161</v>
      </c>
      <c r="J13" s="166">
        <v>45565</v>
      </c>
      <c r="K13" s="166">
        <v>45565</v>
      </c>
      <c r="L13" s="166">
        <v>44279</v>
      </c>
      <c r="M13" s="137" t="s">
        <v>244</v>
      </c>
      <c r="N13" s="343">
        <v>18543.61</v>
      </c>
      <c r="O13" s="344"/>
      <c r="P13" s="345">
        <f t="shared" si="0"/>
        <v>18543.61</v>
      </c>
      <c r="Q13" s="481"/>
      <c r="R13" s="357">
        <v>18543.61</v>
      </c>
      <c r="S13" s="345">
        <f t="shared" si="1"/>
        <v>0</v>
      </c>
      <c r="T13" s="172"/>
      <c r="U13" s="357">
        <v>0</v>
      </c>
      <c r="V13" s="344"/>
      <c r="W13" s="419">
        <f t="shared" si="3"/>
        <v>0</v>
      </c>
      <c r="X13" s="345"/>
      <c r="Y13" s="402">
        <f t="shared" si="2"/>
        <v>0</v>
      </c>
      <c r="AA13" s="168"/>
    </row>
    <row r="14" spans="1:27" ht="15.75" customHeight="1" thickBot="1" x14ac:dyDescent="0.35">
      <c r="C14" s="178"/>
      <c r="D14" s="178"/>
      <c r="E14" s="178"/>
      <c r="I14" s="165"/>
      <c r="J14" s="192"/>
      <c r="K14" s="192"/>
      <c r="L14" s="192"/>
      <c r="M14" s="131" t="s">
        <v>37</v>
      </c>
      <c r="N14" s="346">
        <f>SUM(N7:N13)</f>
        <v>735311.66</v>
      </c>
      <c r="O14" s="347">
        <f>SUM(O7:O13)</f>
        <v>237.75</v>
      </c>
      <c r="P14" s="348">
        <f>SUM(P7:P13)</f>
        <v>735549.41</v>
      </c>
      <c r="Q14" s="130"/>
      <c r="R14" s="532">
        <f>SUM(R7:R13)</f>
        <v>664349.76</v>
      </c>
      <c r="S14" s="348">
        <f>SUM(S7:S13)</f>
        <v>64095.679999999928</v>
      </c>
      <c r="T14" s="130"/>
      <c r="U14" s="346">
        <f>SUM(U7:U13)</f>
        <v>0</v>
      </c>
      <c r="V14" s="347">
        <f>SUM(V7:V13)</f>
        <v>0</v>
      </c>
      <c r="W14" s="421">
        <f>SUM(W7:W13)</f>
        <v>0</v>
      </c>
      <c r="X14" s="421">
        <f>SUM(X7:X13)</f>
        <v>7103.97</v>
      </c>
      <c r="Y14" s="532">
        <f>SUM(Y7:Y13)</f>
        <v>64095.679999999928</v>
      </c>
    </row>
    <row r="15" spans="1:27" ht="15.75" customHeight="1" thickTop="1" x14ac:dyDescent="0.3">
      <c r="C15" s="178"/>
      <c r="D15" s="178"/>
      <c r="E15" s="178"/>
      <c r="J15" s="192"/>
      <c r="K15" s="192"/>
      <c r="L15" s="192"/>
      <c r="M15" s="218"/>
      <c r="N15" s="168"/>
      <c r="O15" s="168"/>
      <c r="P15" s="168"/>
      <c r="R15" s="168"/>
      <c r="S15" s="168"/>
      <c r="T15" s="167"/>
    </row>
    <row r="16" spans="1:27" ht="15.75" customHeight="1" x14ac:dyDescent="0.3">
      <c r="C16" s="178"/>
      <c r="D16" s="178"/>
      <c r="E16" s="178"/>
      <c r="M16" s="218"/>
      <c r="N16" s="168"/>
      <c r="O16" s="168"/>
      <c r="P16" s="168"/>
      <c r="R16" s="168"/>
      <c r="S16" s="168"/>
      <c r="T16" s="167"/>
    </row>
    <row r="17" spans="2:21" ht="15.75" customHeight="1" x14ac:dyDescent="0.3">
      <c r="C17" s="178"/>
      <c r="D17" s="178"/>
      <c r="E17" s="178"/>
      <c r="M17" s="218"/>
      <c r="N17" s="168"/>
      <c r="O17" s="168"/>
      <c r="P17" s="168"/>
      <c r="R17" s="168"/>
      <c r="S17" s="168"/>
      <c r="T17" s="167"/>
      <c r="U17" s="140"/>
    </row>
    <row r="18" spans="2:21" ht="15.75" customHeight="1" x14ac:dyDescent="0.3">
      <c r="B18" s="132" t="s">
        <v>109</v>
      </c>
      <c r="C18" s="178"/>
      <c r="D18" s="178"/>
      <c r="E18" s="178"/>
      <c r="M18" s="218"/>
      <c r="N18" s="168"/>
      <c r="O18" s="168"/>
      <c r="P18" s="168"/>
      <c r="R18" s="168"/>
      <c r="S18" s="168"/>
      <c r="T18" s="167"/>
      <c r="U18" s="140"/>
    </row>
    <row r="19" spans="2:21" ht="15.75" customHeight="1" x14ac:dyDescent="0.3">
      <c r="B19" s="582" t="s">
        <v>216</v>
      </c>
      <c r="C19" s="582"/>
      <c r="D19" s="582"/>
      <c r="E19" s="582"/>
      <c r="F19" s="582"/>
      <c r="G19" s="582"/>
      <c r="H19" s="173"/>
      <c r="I19" s="173"/>
      <c r="J19" s="173"/>
      <c r="M19" s="218"/>
      <c r="N19" s="168"/>
      <c r="O19" s="168"/>
      <c r="P19" s="168"/>
      <c r="R19" s="168"/>
      <c r="S19" s="168"/>
      <c r="T19" s="167"/>
      <c r="U19" s="140"/>
    </row>
    <row r="20" spans="2:21" ht="15.75" customHeight="1" x14ac:dyDescent="0.3">
      <c r="C20" s="178"/>
      <c r="D20" s="178"/>
      <c r="E20" s="178"/>
      <c r="M20" s="218"/>
      <c r="N20" s="168"/>
      <c r="O20" s="168"/>
      <c r="P20" s="168"/>
      <c r="R20" s="168"/>
      <c r="S20" s="168"/>
      <c r="T20" s="167"/>
      <c r="U20" s="140"/>
    </row>
    <row r="21" spans="2:21" ht="15.75" customHeight="1" x14ac:dyDescent="0.3">
      <c r="B21" s="582" t="s">
        <v>113</v>
      </c>
      <c r="C21" s="582"/>
      <c r="D21" s="582"/>
      <c r="E21" s="582"/>
      <c r="F21" s="582"/>
      <c r="G21" s="582"/>
      <c r="H21" s="173"/>
      <c r="I21" s="173"/>
      <c r="J21" s="173"/>
      <c r="M21" s="218"/>
      <c r="N21" s="168"/>
      <c r="O21" s="168"/>
      <c r="P21" s="168"/>
      <c r="R21" s="168"/>
      <c r="S21" s="168"/>
      <c r="T21" s="167"/>
      <c r="U21" s="140"/>
    </row>
    <row r="22" spans="2:21" ht="15.75" customHeight="1" x14ac:dyDescent="0.3">
      <c r="B22" s="173"/>
      <c r="C22" s="173"/>
      <c r="D22" s="173"/>
      <c r="E22" s="173"/>
      <c r="F22" s="173"/>
      <c r="G22" s="173"/>
      <c r="H22" s="173"/>
      <c r="I22" s="173"/>
      <c r="J22" s="173"/>
      <c r="M22" s="218"/>
      <c r="N22" s="168"/>
      <c r="O22" s="168"/>
      <c r="P22" s="168"/>
      <c r="R22" s="168"/>
      <c r="S22" s="168"/>
      <c r="T22" s="167"/>
      <c r="U22" s="140"/>
    </row>
    <row r="23" spans="2:21" ht="15.75" customHeight="1" x14ac:dyDescent="0.3">
      <c r="B23" s="582" t="s">
        <v>134</v>
      </c>
      <c r="C23" s="582"/>
      <c r="D23" s="582"/>
      <c r="E23" s="582"/>
      <c r="F23" s="582"/>
      <c r="G23" s="582"/>
      <c r="H23" s="173"/>
      <c r="I23" s="173"/>
      <c r="J23" s="173"/>
      <c r="M23" s="218"/>
      <c r="N23" s="168"/>
      <c r="O23" s="168"/>
      <c r="P23" s="168"/>
      <c r="R23" s="168"/>
      <c r="S23" s="168"/>
      <c r="T23" s="167"/>
      <c r="U23" s="140"/>
    </row>
    <row r="24" spans="2:21" ht="15.75" customHeight="1" x14ac:dyDescent="0.3">
      <c r="B24" s="593" t="s">
        <v>133</v>
      </c>
      <c r="C24" s="582"/>
      <c r="D24" s="582"/>
      <c r="E24" s="582"/>
      <c r="F24" s="582"/>
      <c r="G24" s="582"/>
      <c r="H24" s="173"/>
      <c r="I24" s="173"/>
      <c r="J24" s="173"/>
      <c r="M24" s="218"/>
      <c r="N24" s="168"/>
      <c r="O24" s="168"/>
      <c r="P24" s="168"/>
      <c r="R24" s="168"/>
      <c r="S24" s="168"/>
      <c r="T24" s="167"/>
      <c r="U24" s="140"/>
    </row>
    <row r="25" spans="2:21" ht="15.75" customHeight="1" x14ac:dyDescent="0.3">
      <c r="B25" s="173"/>
      <c r="C25" s="173"/>
      <c r="D25" s="173"/>
      <c r="E25" s="173"/>
      <c r="F25" s="173"/>
      <c r="G25" s="173"/>
      <c r="H25" s="173"/>
      <c r="I25" s="173"/>
      <c r="J25" s="173"/>
      <c r="M25" s="218"/>
      <c r="N25" s="168"/>
      <c r="O25" s="168"/>
      <c r="P25" s="168"/>
      <c r="R25" s="168"/>
      <c r="S25" s="168"/>
      <c r="T25" s="167"/>
      <c r="U25" s="140"/>
    </row>
    <row r="26" spans="2:21" ht="15.75" customHeight="1" x14ac:dyDescent="0.3">
      <c r="B26" s="131" t="s">
        <v>96</v>
      </c>
      <c r="C26" s="176" t="s">
        <v>99</v>
      </c>
      <c r="D26" s="176" t="s">
        <v>100</v>
      </c>
      <c r="E26" s="176"/>
      <c r="F26" s="173"/>
      <c r="G26" s="173"/>
      <c r="H26" s="173"/>
      <c r="I26" s="173"/>
      <c r="J26" s="173"/>
      <c r="M26" s="218"/>
      <c r="N26" s="168"/>
      <c r="O26" s="168"/>
      <c r="P26" s="168"/>
      <c r="R26" s="168"/>
      <c r="S26" s="168"/>
      <c r="T26" s="167"/>
      <c r="U26" s="140"/>
    </row>
    <row r="27" spans="2:21" ht="15.75" customHeight="1" x14ac:dyDescent="0.3">
      <c r="B27" s="170" t="s">
        <v>98</v>
      </c>
      <c r="C27" s="178" t="s">
        <v>173</v>
      </c>
      <c r="D27" s="178" t="s">
        <v>190</v>
      </c>
      <c r="E27" s="178"/>
      <c r="M27" s="218"/>
      <c r="N27" s="168"/>
      <c r="O27" s="168"/>
      <c r="P27" s="168"/>
      <c r="R27" s="168"/>
      <c r="S27" s="168"/>
      <c r="T27" s="167"/>
      <c r="U27" s="140"/>
    </row>
    <row r="28" spans="2:21" ht="15.75" customHeight="1" x14ac:dyDescent="0.3">
      <c r="B28" s="135" t="s">
        <v>206</v>
      </c>
      <c r="C28" s="178" t="s">
        <v>187</v>
      </c>
      <c r="D28" s="178" t="s">
        <v>188</v>
      </c>
      <c r="E28" s="178"/>
      <c r="M28" s="218"/>
      <c r="N28" s="168"/>
      <c r="O28" s="168"/>
      <c r="P28" s="168"/>
      <c r="R28" s="168"/>
      <c r="S28" s="168"/>
      <c r="T28" s="167"/>
      <c r="U28" s="140"/>
    </row>
    <row r="29" spans="2:21" ht="15.75" customHeight="1" x14ac:dyDescent="0.3">
      <c r="C29" s="178"/>
      <c r="D29" s="178"/>
      <c r="E29" s="178"/>
      <c r="M29" s="218"/>
      <c r="N29" s="168"/>
      <c r="O29" s="168"/>
      <c r="P29" s="168"/>
      <c r="R29" s="168"/>
      <c r="S29" s="168"/>
      <c r="T29" s="167"/>
      <c r="U29" s="140"/>
    </row>
    <row r="30" spans="2:21" ht="15.75" customHeight="1" x14ac:dyDescent="0.3">
      <c r="B30" s="581" t="s">
        <v>300</v>
      </c>
      <c r="C30" s="581"/>
      <c r="D30" s="581"/>
      <c r="E30" s="581"/>
      <c r="F30" s="581"/>
      <c r="G30" s="581"/>
      <c r="H30" s="581"/>
      <c r="I30" s="581"/>
      <c r="M30" s="218"/>
      <c r="N30" s="168"/>
      <c r="O30" s="168"/>
      <c r="P30" s="168"/>
      <c r="R30" s="168"/>
      <c r="S30" s="168"/>
      <c r="T30" s="167"/>
      <c r="U30" s="140"/>
    </row>
    <row r="31" spans="2:21" ht="15.75" customHeight="1" x14ac:dyDescent="0.3">
      <c r="B31" s="128"/>
      <c r="C31" s="178"/>
      <c r="D31" s="178"/>
      <c r="E31" s="178"/>
      <c r="M31" s="218"/>
      <c r="N31" s="168"/>
      <c r="O31" s="168"/>
      <c r="P31" s="168"/>
      <c r="R31" s="168"/>
      <c r="S31" s="168"/>
      <c r="T31" s="167"/>
      <c r="U31" s="140"/>
    </row>
    <row r="32" spans="2:21" ht="15.75" customHeight="1" x14ac:dyDescent="0.3">
      <c r="B32" s="175"/>
      <c r="C32" s="178"/>
      <c r="D32" s="178"/>
      <c r="E32" s="178"/>
      <c r="M32" s="218"/>
      <c r="N32" s="168"/>
      <c r="O32" s="168"/>
      <c r="P32" s="168"/>
      <c r="R32" s="168"/>
      <c r="S32" s="168"/>
      <c r="T32" s="167"/>
      <c r="U32" s="140"/>
    </row>
    <row r="33" spans="2:20" ht="15.75" customHeight="1" x14ac:dyDescent="0.3">
      <c r="B33" s="180"/>
      <c r="C33" s="180"/>
      <c r="D33" s="180"/>
      <c r="E33" s="180"/>
      <c r="F33" s="180"/>
      <c r="G33" s="180"/>
      <c r="H33" s="180"/>
      <c r="I33" s="180"/>
      <c r="J33" s="180"/>
      <c r="K33" s="180"/>
      <c r="L33" s="180"/>
      <c r="M33" s="180"/>
      <c r="N33" s="180"/>
      <c r="O33" s="180"/>
      <c r="P33" s="180"/>
      <c r="Q33" s="180"/>
      <c r="R33" s="290" t="s">
        <v>219</v>
      </c>
      <c r="S33" s="183"/>
      <c r="T33" s="291"/>
    </row>
    <row r="34" spans="2:20" ht="15.75" customHeight="1" x14ac:dyDescent="0.3">
      <c r="B34" s="184" t="s">
        <v>218</v>
      </c>
      <c r="C34" s="185" t="s">
        <v>1</v>
      </c>
      <c r="D34" s="185"/>
      <c r="E34" s="185"/>
      <c r="F34" s="185" t="s">
        <v>33</v>
      </c>
      <c r="G34" s="185" t="s">
        <v>34</v>
      </c>
      <c r="H34" s="185"/>
      <c r="I34" s="185"/>
      <c r="J34" s="185"/>
      <c r="K34" s="185"/>
      <c r="L34" s="185"/>
      <c r="M34" s="185" t="s">
        <v>35</v>
      </c>
      <c r="N34" s="185" t="s">
        <v>36</v>
      </c>
      <c r="O34" s="186"/>
      <c r="P34" s="186"/>
      <c r="Q34" s="186"/>
      <c r="R34" s="187" t="s">
        <v>79</v>
      </c>
      <c r="S34" s="188"/>
      <c r="T34" s="292"/>
    </row>
    <row r="35" spans="2:20" ht="15.75" customHeight="1" x14ac:dyDescent="0.3">
      <c r="B35" s="189"/>
      <c r="C35" s="145"/>
      <c r="D35" s="145"/>
      <c r="E35" s="145"/>
      <c r="F35" s="145"/>
      <c r="G35" s="145"/>
      <c r="H35" s="145"/>
      <c r="I35" s="145"/>
      <c r="J35" s="145"/>
      <c r="K35" s="145"/>
      <c r="L35" s="145"/>
      <c r="M35" s="145"/>
      <c r="N35" s="145"/>
      <c r="O35" s="136"/>
      <c r="P35" s="136"/>
      <c r="Q35" s="136"/>
      <c r="R35" s="293"/>
      <c r="S35" s="294"/>
      <c r="T35" s="294"/>
    </row>
    <row r="36" spans="2:20" ht="15.75" customHeight="1" x14ac:dyDescent="0.3">
      <c r="B36" s="189"/>
      <c r="C36" s="145"/>
      <c r="D36" s="145"/>
      <c r="E36" s="145"/>
      <c r="F36" s="145"/>
      <c r="G36" s="145"/>
      <c r="H36" s="145"/>
      <c r="I36" s="145"/>
      <c r="J36" s="145"/>
      <c r="K36" s="145"/>
      <c r="L36" s="145"/>
      <c r="M36" s="145"/>
      <c r="N36" s="145"/>
      <c r="O36" s="136"/>
      <c r="P36" s="136"/>
      <c r="Q36" s="136"/>
    </row>
    <row r="37" spans="2:20" ht="15.75" customHeight="1" x14ac:dyDescent="0.3">
      <c r="B37" s="189"/>
      <c r="C37" s="145"/>
      <c r="D37" s="145"/>
      <c r="E37" s="145"/>
      <c r="F37" s="145"/>
      <c r="G37" s="145"/>
      <c r="H37" s="145"/>
      <c r="I37" s="145"/>
      <c r="J37" s="145"/>
      <c r="K37" s="145"/>
      <c r="L37" s="145"/>
      <c r="M37" s="145"/>
      <c r="N37" s="145"/>
      <c r="O37" s="136"/>
      <c r="P37" s="136"/>
      <c r="Q37" s="136"/>
    </row>
    <row r="38" spans="2:20" ht="15.75" customHeight="1" x14ac:dyDescent="0.3">
      <c r="B38" s="189"/>
      <c r="C38" s="467"/>
      <c r="D38" s="467"/>
      <c r="E38" s="467"/>
      <c r="F38" s="467"/>
      <c r="G38" s="467"/>
      <c r="H38" s="467"/>
      <c r="I38" s="467"/>
      <c r="J38" s="467"/>
      <c r="K38" s="467"/>
      <c r="L38" s="467"/>
      <c r="M38" s="467"/>
      <c r="N38" s="467"/>
      <c r="O38" s="136"/>
      <c r="P38" s="136"/>
      <c r="Q38" s="136"/>
    </row>
    <row r="39" spans="2:20" ht="15.75" customHeight="1" x14ac:dyDescent="0.3">
      <c r="B39" s="189"/>
      <c r="C39" s="467"/>
      <c r="D39" s="467"/>
      <c r="E39" s="467"/>
      <c r="F39" s="467"/>
      <c r="G39" s="467"/>
      <c r="H39" s="467"/>
      <c r="I39" s="467"/>
      <c r="J39" s="467"/>
      <c r="K39" s="467"/>
      <c r="L39" s="467"/>
      <c r="M39" s="467"/>
      <c r="N39" s="467"/>
      <c r="O39" s="136"/>
      <c r="P39" s="136"/>
      <c r="Q39" s="136"/>
    </row>
    <row r="40" spans="2:20" ht="15.75" customHeight="1" x14ac:dyDescent="0.3">
      <c r="B40" s="189"/>
      <c r="C40" s="467"/>
      <c r="D40" s="467"/>
      <c r="E40" s="467"/>
      <c r="F40" s="467"/>
      <c r="G40" s="467"/>
      <c r="H40" s="467"/>
      <c r="I40" s="467"/>
      <c r="J40" s="467"/>
      <c r="K40" s="467"/>
      <c r="L40" s="467"/>
      <c r="M40" s="467"/>
      <c r="N40" s="467"/>
      <c r="O40" s="136"/>
      <c r="P40" s="136"/>
      <c r="Q40" s="136"/>
    </row>
    <row r="41" spans="2:20" ht="15.75" customHeight="1" x14ac:dyDescent="0.3">
      <c r="B41" s="189"/>
      <c r="C41" s="467"/>
      <c r="D41" s="467"/>
      <c r="E41" s="467"/>
      <c r="F41" s="467"/>
      <c r="G41" s="467"/>
      <c r="H41" s="467"/>
      <c r="I41" s="467"/>
      <c r="J41" s="467"/>
      <c r="K41" s="467"/>
      <c r="L41" s="467"/>
      <c r="M41" s="467"/>
      <c r="N41" s="467"/>
      <c r="O41" s="136"/>
      <c r="P41" s="136"/>
      <c r="Q41" s="136"/>
    </row>
    <row r="42" spans="2:20" ht="15.75" customHeight="1" x14ac:dyDescent="0.3">
      <c r="B42" s="189"/>
      <c r="C42" s="467"/>
      <c r="D42" s="467"/>
      <c r="E42" s="467"/>
      <c r="F42" s="467"/>
      <c r="G42" s="467"/>
      <c r="H42" s="467"/>
      <c r="I42" s="467"/>
      <c r="J42" s="467"/>
      <c r="K42" s="467"/>
      <c r="L42" s="467"/>
      <c r="M42" s="467"/>
      <c r="N42" s="467"/>
      <c r="O42" s="136"/>
      <c r="P42" s="136"/>
      <c r="Q42" s="136"/>
    </row>
    <row r="43" spans="2:20" ht="15.75" customHeight="1" x14ac:dyDescent="0.3">
      <c r="B43" s="189"/>
      <c r="C43" s="467"/>
      <c r="D43" s="467"/>
      <c r="E43" s="467"/>
      <c r="F43" s="467"/>
      <c r="G43" s="467"/>
      <c r="H43" s="467"/>
      <c r="I43" s="467"/>
      <c r="J43" s="467"/>
      <c r="K43" s="467"/>
      <c r="L43" s="467"/>
      <c r="M43" s="467"/>
      <c r="N43" s="467"/>
      <c r="O43" s="136"/>
      <c r="P43" s="136"/>
      <c r="Q43" s="136"/>
    </row>
    <row r="44" spans="2:20" ht="15.75" customHeight="1" x14ac:dyDescent="0.3">
      <c r="B44" s="189"/>
      <c r="C44" s="467"/>
      <c r="D44" s="467"/>
      <c r="E44" s="467"/>
      <c r="F44" s="467"/>
      <c r="G44" s="467"/>
      <c r="H44" s="467"/>
      <c r="I44" s="467"/>
      <c r="J44" s="467"/>
      <c r="K44" s="467"/>
      <c r="L44" s="467"/>
      <c r="M44" s="467"/>
      <c r="N44" s="467"/>
      <c r="O44" s="136"/>
      <c r="P44" s="136"/>
      <c r="Q44" s="136"/>
    </row>
    <row r="45" spans="2:20" ht="15.75" customHeight="1" x14ac:dyDescent="0.3">
      <c r="B45" s="189"/>
      <c r="C45" s="467"/>
      <c r="D45" s="467"/>
      <c r="E45" s="467"/>
      <c r="F45" s="467"/>
      <c r="G45" s="467"/>
      <c r="H45" s="467"/>
      <c r="I45" s="467"/>
      <c r="J45" s="467"/>
      <c r="K45" s="467"/>
      <c r="L45" s="467"/>
      <c r="M45" s="467"/>
      <c r="N45" s="467"/>
      <c r="O45" s="136"/>
      <c r="P45" s="136"/>
      <c r="Q45" s="136"/>
    </row>
    <row r="46" spans="2:20" ht="15.75" customHeight="1" x14ac:dyDescent="0.3">
      <c r="B46" s="204"/>
      <c r="C46" s="205"/>
      <c r="D46" s="205"/>
      <c r="E46" s="205"/>
      <c r="F46" s="206"/>
      <c r="G46" s="207"/>
      <c r="H46" s="207"/>
      <c r="I46" s="207"/>
      <c r="J46" s="207"/>
      <c r="K46" s="207"/>
      <c r="L46" s="207"/>
      <c r="M46" s="161"/>
      <c r="N46" s="208"/>
      <c r="O46" s="209"/>
      <c r="P46" s="209"/>
      <c r="Q46" s="209"/>
    </row>
    <row r="47" spans="2:20" ht="15.75" customHeight="1" x14ac:dyDescent="0.3">
      <c r="B47" s="204"/>
      <c r="C47" s="205"/>
      <c r="D47" s="205"/>
      <c r="E47" s="205"/>
      <c r="F47" s="206"/>
      <c r="G47" s="207"/>
      <c r="H47" s="207"/>
      <c r="I47" s="207"/>
      <c r="J47" s="207"/>
      <c r="K47" s="207"/>
      <c r="L47" s="207"/>
      <c r="M47" s="161"/>
      <c r="N47" s="208"/>
      <c r="O47" s="209"/>
      <c r="P47" s="209"/>
      <c r="Q47" s="209"/>
    </row>
    <row r="48" spans="2:20" ht="15.75" customHeight="1" x14ac:dyDescent="0.3">
      <c r="B48" s="204"/>
      <c r="C48" s="205"/>
      <c r="D48" s="205"/>
      <c r="E48" s="205"/>
      <c r="F48" s="206"/>
      <c r="G48" s="207"/>
      <c r="H48" s="207"/>
      <c r="I48" s="207"/>
      <c r="J48" s="207"/>
      <c r="K48" s="207"/>
      <c r="L48" s="207"/>
      <c r="M48" s="161"/>
      <c r="N48" s="208"/>
      <c r="O48" s="209"/>
      <c r="P48" s="209"/>
      <c r="Q48" s="209"/>
    </row>
    <row r="49" spans="2:24" ht="15.75" customHeight="1" x14ac:dyDescent="0.3">
      <c r="B49" s="204"/>
      <c r="C49" s="205"/>
      <c r="D49" s="205"/>
      <c r="E49" s="205"/>
      <c r="F49" s="206"/>
      <c r="G49" s="207"/>
      <c r="H49" s="207"/>
      <c r="I49" s="207"/>
      <c r="J49" s="207"/>
      <c r="K49" s="207"/>
      <c r="L49" s="207"/>
      <c r="M49" s="161"/>
      <c r="N49" s="208"/>
      <c r="O49" s="209"/>
      <c r="P49" s="209"/>
      <c r="Q49" s="209"/>
      <c r="R49" s="143"/>
      <c r="S49" s="143"/>
      <c r="T49" s="143"/>
      <c r="U49" s="143"/>
      <c r="X49" s="168"/>
    </row>
    <row r="50" spans="2:24" ht="15.75" customHeight="1" x14ac:dyDescent="0.3">
      <c r="B50" s="204"/>
      <c r="C50" s="205"/>
      <c r="D50" s="205"/>
      <c r="E50" s="205"/>
      <c r="F50" s="206"/>
      <c r="G50" s="207"/>
      <c r="H50" s="207"/>
      <c r="I50" s="207"/>
      <c r="J50" s="207"/>
      <c r="K50" s="207"/>
      <c r="L50" s="207"/>
      <c r="M50" s="161"/>
      <c r="N50" s="208"/>
      <c r="O50" s="209"/>
      <c r="P50" s="209"/>
      <c r="Q50" s="209"/>
      <c r="R50" s="143"/>
      <c r="S50" s="143"/>
      <c r="T50" s="143"/>
      <c r="U50" s="143"/>
    </row>
    <row r="51" spans="2:24" ht="15.75" customHeight="1" x14ac:dyDescent="0.3">
      <c r="B51" s="229"/>
      <c r="C51" s="224"/>
      <c r="D51" s="224"/>
      <c r="E51" s="224"/>
      <c r="F51" s="206"/>
      <c r="G51" s="230"/>
      <c r="H51" s="230"/>
      <c r="I51" s="230"/>
      <c r="J51" s="230"/>
      <c r="K51" s="230"/>
      <c r="L51" s="230"/>
      <c r="M51" s="226"/>
      <c r="N51" s="203"/>
      <c r="O51" s="231"/>
      <c r="P51" s="163"/>
      <c r="Q51" s="146"/>
      <c r="R51" s="143"/>
      <c r="S51" s="143"/>
      <c r="T51" s="163"/>
      <c r="U51" s="143"/>
    </row>
    <row r="52" spans="2:24" ht="15.75" customHeight="1" x14ac:dyDescent="0.3">
      <c r="B52" s="229"/>
      <c r="C52" s="224"/>
      <c r="D52" s="224"/>
      <c r="E52" s="224"/>
      <c r="F52" s="206"/>
      <c r="G52" s="230"/>
      <c r="H52" s="230"/>
      <c r="I52" s="230"/>
      <c r="J52" s="230"/>
      <c r="K52" s="230"/>
      <c r="L52" s="230"/>
      <c r="M52" s="226"/>
      <c r="N52" s="203"/>
      <c r="O52" s="231"/>
      <c r="P52" s="237"/>
      <c r="Q52" s="146"/>
      <c r="R52" s="143"/>
      <c r="S52" s="143"/>
      <c r="T52" s="143"/>
      <c r="U52" s="143"/>
      <c r="V52" s="135" t="s">
        <v>202</v>
      </c>
      <c r="W52" s="168">
        <f>W14</f>
        <v>0</v>
      </c>
    </row>
    <row r="53" spans="2:24" ht="15.75" customHeight="1" x14ac:dyDescent="0.3">
      <c r="B53" s="229"/>
      <c r="C53" s="224"/>
      <c r="D53" s="224"/>
      <c r="E53" s="224"/>
      <c r="F53" s="206"/>
      <c r="G53" s="230"/>
      <c r="H53" s="230"/>
      <c r="I53" s="230"/>
      <c r="J53" s="230"/>
      <c r="K53" s="230"/>
      <c r="L53" s="230"/>
      <c r="M53" s="226"/>
      <c r="N53" s="203"/>
      <c r="O53" s="231"/>
      <c r="P53" s="231"/>
      <c r="Q53" s="140"/>
    </row>
    <row r="54" spans="2:24" ht="15.75" customHeight="1" x14ac:dyDescent="0.3">
      <c r="B54" s="229"/>
      <c r="C54" s="224"/>
      <c r="D54" s="224"/>
      <c r="E54" s="224"/>
      <c r="F54" s="206"/>
      <c r="G54" s="230"/>
      <c r="H54" s="230"/>
      <c r="I54" s="230"/>
      <c r="J54" s="230"/>
      <c r="K54" s="230"/>
      <c r="L54" s="230"/>
      <c r="M54" s="232"/>
      <c r="N54" s="208"/>
      <c r="O54" s="231"/>
      <c r="P54" s="231"/>
      <c r="Q54" s="140"/>
    </row>
    <row r="55" spans="2:24" ht="15.75" customHeight="1" x14ac:dyDescent="0.3"/>
    <row r="56" spans="2:24" ht="15.75" customHeight="1" x14ac:dyDescent="0.3">
      <c r="F56" s="169"/>
      <c r="G56" s="234"/>
      <c r="H56" s="234"/>
      <c r="I56" s="234"/>
      <c r="J56" s="234"/>
      <c r="K56" s="234"/>
      <c r="L56" s="234"/>
    </row>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sheetData>
  <mergeCells count="7">
    <mergeCell ref="U4:W4"/>
    <mergeCell ref="U5:W5"/>
    <mergeCell ref="B30:I30"/>
    <mergeCell ref="B24:G24"/>
    <mergeCell ref="B19:G19"/>
    <mergeCell ref="B21:G21"/>
    <mergeCell ref="B23:G23"/>
  </mergeCells>
  <conditionalFormatting sqref="A7:P13 R7:S13 U7:Y13">
    <cfRule type="expression" dxfId="119" priority="4">
      <formula>MOD(ROW(),2)=0</formula>
    </cfRule>
  </conditionalFormatting>
  <hyperlinks>
    <hyperlink ref="B24" r:id="rId1" xr:uid="{00000000-0004-0000-1500-000000000000}"/>
  </hyperlinks>
  <printOptions horizontalCentered="1" gridLines="1"/>
  <pageMargins left="0" right="0" top="0.75" bottom="0.75" header="0.3" footer="0.3"/>
  <pageSetup scale="54" orientation="landscape" horizontalDpi="1200" verticalDpi="1200" r:id="rId2"/>
  <ignoredErrors>
    <ignoredError sqref="T14" formulaRange="1"/>
    <ignoredError sqref="Y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Z61"/>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S22" sqref="S22"/>
    </sheetView>
  </sheetViews>
  <sheetFormatPr defaultColWidth="9.109375" defaultRowHeight="14.4" x14ac:dyDescent="0.3"/>
  <cols>
    <col min="1" max="1" width="7.88671875" style="135" customWidth="1"/>
    <col min="2" max="2" width="70"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88671875" style="135" customWidth="1"/>
    <col min="9" max="9" width="12.88671875" style="135" customWidth="1"/>
    <col min="10" max="10" width="13.44140625" style="135" customWidth="1"/>
    <col min="11" max="11" width="15.5546875" style="135" customWidth="1"/>
    <col min="12" max="12" width="15.88671875" style="135" bestFit="1" customWidth="1"/>
    <col min="13" max="13" width="20.44140625" style="135" customWidth="1"/>
    <col min="14" max="14" width="15.88671875" style="135" bestFit="1" customWidth="1"/>
    <col min="15" max="15" width="14.109375" style="135" bestFit="1"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1" width="13.44140625" style="135" bestFit="1" customWidth="1"/>
    <col min="22" max="22" width="15" style="135" bestFit="1" customWidth="1"/>
    <col min="23" max="23" width="13.44140625" style="135" bestFit="1" customWidth="1"/>
    <col min="24" max="24" width="13.44140625" style="135" customWidth="1"/>
    <col min="25" max="25" width="14.33203125" style="135" customWidth="1"/>
    <col min="26" max="16384" width="9.109375" style="135"/>
  </cols>
  <sheetData>
    <row r="1" spans="1:26" ht="15.75" customHeight="1" x14ac:dyDescent="0.3">
      <c r="A1" s="132" t="s">
        <v>19</v>
      </c>
      <c r="T1" s="140"/>
    </row>
    <row r="2" spans="1:26" ht="15.75" customHeight="1" x14ac:dyDescent="0.3">
      <c r="A2" s="138" t="str">
        <f>('#1461 Inlet Grove Comm HS '!A2)</f>
        <v>Federal Grant Allocations/Reimbursements as of: 08/30/2024</v>
      </c>
      <c r="B2" s="193"/>
      <c r="N2" s="139"/>
      <c r="O2" s="139"/>
      <c r="Q2" s="140"/>
      <c r="R2" s="140"/>
      <c r="S2" s="140"/>
      <c r="T2" s="140"/>
    </row>
    <row r="3" spans="1:26" ht="15.75" customHeight="1" x14ac:dyDescent="0.3">
      <c r="A3" s="141" t="s">
        <v>69</v>
      </c>
      <c r="B3" s="132"/>
      <c r="D3" s="132"/>
      <c r="E3" s="132"/>
      <c r="F3" s="131"/>
      <c r="Q3" s="140"/>
      <c r="R3" s="140"/>
      <c r="S3" s="140"/>
      <c r="T3" s="140"/>
      <c r="U3" s="136"/>
      <c r="V3" s="142"/>
    </row>
    <row r="4" spans="1:26" ht="15.75" customHeight="1" x14ac:dyDescent="0.3">
      <c r="A4" s="132" t="s">
        <v>141</v>
      </c>
      <c r="N4" s="144"/>
      <c r="O4" s="144"/>
      <c r="P4" s="144"/>
      <c r="Q4" s="145"/>
      <c r="R4" s="140"/>
      <c r="S4" s="140"/>
      <c r="T4" s="145"/>
      <c r="U4" s="577" t="s">
        <v>297</v>
      </c>
      <c r="V4" s="577"/>
      <c r="W4" s="577"/>
      <c r="X4" s="569"/>
      <c r="Y4" s="146"/>
    </row>
    <row r="5" spans="1:26" ht="15" thickBot="1" x14ac:dyDescent="0.35">
      <c r="H5" s="147"/>
      <c r="I5" s="147"/>
      <c r="N5" s="144"/>
      <c r="O5" s="144"/>
      <c r="P5" s="144"/>
      <c r="Q5" s="145"/>
      <c r="R5" s="148"/>
      <c r="S5" s="148"/>
      <c r="T5" s="145"/>
      <c r="U5" s="579"/>
      <c r="V5" s="579"/>
      <c r="W5" s="579"/>
      <c r="X5" s="570"/>
      <c r="Y5" s="149"/>
    </row>
    <row r="6" spans="1:26"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'#3413 Somerset Acad Boca East'!Y6</f>
        <v>Available Budget as of 08/30/24</v>
      </c>
    </row>
    <row r="7" spans="1:26" ht="15.75" customHeight="1" x14ac:dyDescent="0.3">
      <c r="A7" s="137">
        <v>4201</v>
      </c>
      <c r="B7" s="135" t="s">
        <v>208</v>
      </c>
      <c r="C7" s="351" t="s">
        <v>93</v>
      </c>
      <c r="D7" s="178" t="s">
        <v>270</v>
      </c>
      <c r="E7" s="178" t="s">
        <v>301</v>
      </c>
      <c r="F7" s="137" t="s">
        <v>302</v>
      </c>
      <c r="G7" s="135" t="s">
        <v>6</v>
      </c>
      <c r="H7" s="165">
        <v>1.8800000000000001E-2</v>
      </c>
      <c r="I7" s="165">
        <v>0.161</v>
      </c>
      <c r="J7" s="166">
        <v>45838</v>
      </c>
      <c r="K7" s="166">
        <v>45839</v>
      </c>
      <c r="L7" s="166">
        <v>45474</v>
      </c>
      <c r="M7" s="137" t="s">
        <v>296</v>
      </c>
      <c r="N7" s="368">
        <v>73302</v>
      </c>
      <c r="O7" s="369"/>
      <c r="P7" s="356">
        <f t="shared" ref="P7:P15" si="0">N7+O7</f>
        <v>73302</v>
      </c>
      <c r="Q7" s="242"/>
      <c r="R7" s="382"/>
      <c r="S7" s="356">
        <f>P7-R7</f>
        <v>73302</v>
      </c>
      <c r="T7" s="172"/>
      <c r="U7" s="354">
        <v>0</v>
      </c>
      <c r="V7" s="355"/>
      <c r="W7" s="439">
        <f>U7+V7</f>
        <v>0</v>
      </c>
      <c r="X7" s="345"/>
      <c r="Y7" s="430">
        <f>S7-W7</f>
        <v>73302</v>
      </c>
    </row>
    <row r="8" spans="1:26" ht="15.75" customHeight="1" x14ac:dyDescent="0.3">
      <c r="A8" s="137">
        <v>4221</v>
      </c>
      <c r="B8" s="143" t="s">
        <v>276</v>
      </c>
      <c r="C8" s="393" t="s">
        <v>211</v>
      </c>
      <c r="D8" s="160" t="s">
        <v>228</v>
      </c>
      <c r="E8" s="160" t="s">
        <v>271</v>
      </c>
      <c r="F8" s="158" t="s">
        <v>277</v>
      </c>
      <c r="G8" s="143" t="s">
        <v>6</v>
      </c>
      <c r="H8" s="165">
        <v>1.8800000000000001E-2</v>
      </c>
      <c r="I8" s="165">
        <v>0.161</v>
      </c>
      <c r="J8" s="161">
        <v>45504</v>
      </c>
      <c r="K8" s="161">
        <v>45519</v>
      </c>
      <c r="L8" s="161">
        <v>45108</v>
      </c>
      <c r="M8" s="158" t="s">
        <v>272</v>
      </c>
      <c r="N8" s="371">
        <v>71250</v>
      </c>
      <c r="O8" s="372"/>
      <c r="P8" s="345">
        <f t="shared" si="0"/>
        <v>71250</v>
      </c>
      <c r="Q8" s="242"/>
      <c r="R8" s="383">
        <v>24614.1</v>
      </c>
      <c r="S8" s="345">
        <f>P8-R8</f>
        <v>46635.9</v>
      </c>
      <c r="T8" s="172"/>
      <c r="U8" s="357">
        <v>15084.24</v>
      </c>
      <c r="V8" s="344"/>
      <c r="W8" s="419">
        <f>U8+V8</f>
        <v>15084.24</v>
      </c>
      <c r="X8" s="345"/>
      <c r="Y8" s="402">
        <f>S8-W8</f>
        <v>31551.660000000003</v>
      </c>
    </row>
    <row r="9" spans="1:26" ht="15.75" customHeight="1" x14ac:dyDescent="0.3">
      <c r="A9" s="158">
        <v>4228</v>
      </c>
      <c r="B9" s="135" t="s">
        <v>285</v>
      </c>
      <c r="C9" s="509" t="s">
        <v>286</v>
      </c>
      <c r="D9" s="137" t="s">
        <v>287</v>
      </c>
      <c r="E9" s="137" t="s">
        <v>280</v>
      </c>
      <c r="F9" s="166" t="s">
        <v>288</v>
      </c>
      <c r="G9" s="229" t="s">
        <v>6</v>
      </c>
      <c r="H9" s="514">
        <v>1.8800000000000001E-2</v>
      </c>
      <c r="I9" s="514">
        <v>0.161</v>
      </c>
      <c r="J9" s="166">
        <v>45565</v>
      </c>
      <c r="K9" s="166">
        <v>45566</v>
      </c>
      <c r="L9" s="166">
        <v>45314</v>
      </c>
      <c r="M9" s="137" t="s">
        <v>289</v>
      </c>
      <c r="N9" s="371">
        <v>31524.12</v>
      </c>
      <c r="O9" s="372"/>
      <c r="P9" s="345">
        <f t="shared" si="0"/>
        <v>31524.12</v>
      </c>
      <c r="Q9" s="242"/>
      <c r="R9" s="383"/>
      <c r="S9" s="345">
        <f>P9-R9</f>
        <v>31524.12</v>
      </c>
      <c r="T9" s="172"/>
      <c r="U9" s="357"/>
      <c r="V9" s="344"/>
      <c r="W9" s="419">
        <f t="shared" ref="W9" si="1">U9+V9</f>
        <v>0</v>
      </c>
      <c r="X9" s="345"/>
      <c r="Y9" s="402">
        <f>S9-W9</f>
        <v>31524.12</v>
      </c>
    </row>
    <row r="10" spans="1:26" ht="15.75" customHeight="1" x14ac:dyDescent="0.3">
      <c r="A10" s="137" t="s">
        <v>262</v>
      </c>
      <c r="B10" s="135" t="s">
        <v>246</v>
      </c>
      <c r="C10" s="480" t="s">
        <v>174</v>
      </c>
      <c r="D10" s="137" t="s">
        <v>175</v>
      </c>
      <c r="E10" s="137" t="s">
        <v>230</v>
      </c>
      <c r="F10" s="137" t="s">
        <v>231</v>
      </c>
      <c r="G10" s="135" t="s">
        <v>6</v>
      </c>
      <c r="H10" s="165">
        <v>0.05</v>
      </c>
      <c r="I10" s="165">
        <v>0.161</v>
      </c>
      <c r="J10" s="166">
        <v>45565</v>
      </c>
      <c r="K10" s="166">
        <v>45565</v>
      </c>
      <c r="L10" s="166">
        <v>44279</v>
      </c>
      <c r="M10" s="137" t="s">
        <v>177</v>
      </c>
      <c r="N10" s="343">
        <v>138097</v>
      </c>
      <c r="O10" s="344">
        <v>21.63</v>
      </c>
      <c r="P10" s="345">
        <f t="shared" si="0"/>
        <v>138118.63</v>
      </c>
      <c r="Q10" s="481"/>
      <c r="R10" s="357">
        <v>99744.98</v>
      </c>
      <c r="S10" s="345">
        <f t="shared" ref="S10:S15" si="2">P10-R10</f>
        <v>38373.650000000009</v>
      </c>
      <c r="T10" s="172"/>
      <c r="U10" s="357">
        <v>0</v>
      </c>
      <c r="V10" s="344"/>
      <c r="W10" s="419">
        <f t="shared" ref="W10:W15" si="3">U10+V10</f>
        <v>0</v>
      </c>
      <c r="X10" s="345"/>
      <c r="Y10" s="402">
        <f t="shared" ref="Y10:Y15" si="4">S10-W10</f>
        <v>38373.650000000009</v>
      </c>
    </row>
    <row r="11" spans="1:26" ht="15.75" customHeight="1" x14ac:dyDescent="0.3">
      <c r="A11" s="137" t="s">
        <v>253</v>
      </c>
      <c r="B11" s="135" t="s">
        <v>247</v>
      </c>
      <c r="C11" s="480" t="s">
        <v>174</v>
      </c>
      <c r="D11" s="137" t="s">
        <v>175</v>
      </c>
      <c r="E11" s="137" t="s">
        <v>232</v>
      </c>
      <c r="F11" s="137" t="s">
        <v>245</v>
      </c>
      <c r="G11" s="135" t="s">
        <v>6</v>
      </c>
      <c r="H11" s="165">
        <v>0.05</v>
      </c>
      <c r="I11" s="165">
        <v>0.161</v>
      </c>
      <c r="J11" s="166">
        <v>45565</v>
      </c>
      <c r="K11" s="166">
        <v>45565</v>
      </c>
      <c r="L11" s="166">
        <v>44279</v>
      </c>
      <c r="M11" s="137" t="s">
        <v>209</v>
      </c>
      <c r="N11" s="343">
        <v>7357.41</v>
      </c>
      <c r="O11" s="344">
        <v>135.56</v>
      </c>
      <c r="P11" s="345">
        <f t="shared" si="0"/>
        <v>7492.97</v>
      </c>
      <c r="Q11" s="481"/>
      <c r="R11" s="357"/>
      <c r="S11" s="349">
        <v>7492.97</v>
      </c>
      <c r="T11" s="172"/>
      <c r="U11" s="357"/>
      <c r="V11" s="344"/>
      <c r="W11" s="419">
        <f t="shared" si="3"/>
        <v>0</v>
      </c>
      <c r="X11" s="345">
        <v>7492.97</v>
      </c>
      <c r="Y11" s="391">
        <f>S11-W11-X11</f>
        <v>0</v>
      </c>
    </row>
    <row r="12" spans="1:26" ht="15.75" customHeight="1" x14ac:dyDescent="0.3">
      <c r="A12" s="137" t="s">
        <v>255</v>
      </c>
      <c r="B12" s="135" t="s">
        <v>192</v>
      </c>
      <c r="C12" s="480" t="s">
        <v>174</v>
      </c>
      <c r="D12" s="137" t="s">
        <v>175</v>
      </c>
      <c r="E12" s="137" t="s">
        <v>193</v>
      </c>
      <c r="F12" s="137" t="s">
        <v>176</v>
      </c>
      <c r="G12" s="135" t="s">
        <v>6</v>
      </c>
      <c r="H12" s="165">
        <v>0.05</v>
      </c>
      <c r="I12" s="165">
        <v>0.161</v>
      </c>
      <c r="J12" s="166">
        <v>45565</v>
      </c>
      <c r="K12" s="166">
        <v>45565</v>
      </c>
      <c r="L12" s="166">
        <v>44279</v>
      </c>
      <c r="M12" s="137" t="s">
        <v>177</v>
      </c>
      <c r="N12" s="343">
        <v>552388</v>
      </c>
      <c r="O12" s="344">
        <v>86.54</v>
      </c>
      <c r="P12" s="345">
        <f t="shared" si="0"/>
        <v>552474.54</v>
      </c>
      <c r="Q12" s="481"/>
      <c r="R12" s="357">
        <v>384229.01</v>
      </c>
      <c r="S12" s="345">
        <f t="shared" si="2"/>
        <v>168245.53000000003</v>
      </c>
      <c r="T12" s="172"/>
      <c r="U12" s="357">
        <v>0</v>
      </c>
      <c r="V12" s="344"/>
      <c r="W12" s="419">
        <f t="shared" si="3"/>
        <v>0</v>
      </c>
      <c r="X12" s="345"/>
      <c r="Y12" s="402">
        <f t="shared" si="4"/>
        <v>168245.53000000003</v>
      </c>
    </row>
    <row r="13" spans="1:26" ht="15.75" customHeight="1" x14ac:dyDescent="0.3">
      <c r="A13" s="137" t="s">
        <v>256</v>
      </c>
      <c r="B13" s="135" t="s">
        <v>249</v>
      </c>
      <c r="C13" s="480" t="s">
        <v>174</v>
      </c>
      <c r="D13" s="137" t="s">
        <v>175</v>
      </c>
      <c r="E13" s="137" t="s">
        <v>236</v>
      </c>
      <c r="F13" s="137" t="s">
        <v>237</v>
      </c>
      <c r="G13" s="135" t="s">
        <v>6</v>
      </c>
      <c r="H13" s="165">
        <v>0.05</v>
      </c>
      <c r="I13" s="165">
        <v>0.161</v>
      </c>
      <c r="J13" s="166">
        <v>45565</v>
      </c>
      <c r="K13" s="166">
        <v>45565</v>
      </c>
      <c r="L13" s="166">
        <v>44279</v>
      </c>
      <c r="M13" s="137" t="s">
        <v>238</v>
      </c>
      <c r="N13" s="343">
        <v>3598.37</v>
      </c>
      <c r="O13" s="344"/>
      <c r="P13" s="345">
        <f t="shared" si="0"/>
        <v>3598.37</v>
      </c>
      <c r="Q13" s="481"/>
      <c r="R13" s="357">
        <v>2698.91</v>
      </c>
      <c r="S13" s="349">
        <v>899.46</v>
      </c>
      <c r="T13" s="172"/>
      <c r="U13" s="357"/>
      <c r="V13" s="344"/>
      <c r="W13" s="419">
        <f t="shared" si="3"/>
        <v>0</v>
      </c>
      <c r="X13" s="345">
        <v>899.46</v>
      </c>
      <c r="Y13" s="391">
        <f>S13-W13-X13</f>
        <v>0</v>
      </c>
      <c r="Z13" s="143"/>
    </row>
    <row r="14" spans="1:26" ht="15.75" customHeight="1" x14ac:dyDescent="0.3">
      <c r="A14" s="137" t="s">
        <v>257</v>
      </c>
      <c r="B14" s="135" t="s">
        <v>269</v>
      </c>
      <c r="C14" s="480" t="s">
        <v>174</v>
      </c>
      <c r="D14" s="137" t="s">
        <v>175</v>
      </c>
      <c r="E14" s="137" t="s">
        <v>239</v>
      </c>
      <c r="F14" s="137" t="s">
        <v>240</v>
      </c>
      <c r="G14" s="135" t="s">
        <v>6</v>
      </c>
      <c r="H14" s="165">
        <v>0.05</v>
      </c>
      <c r="I14" s="165">
        <v>0.161</v>
      </c>
      <c r="J14" s="166">
        <v>45565</v>
      </c>
      <c r="K14" s="166">
        <v>45565</v>
      </c>
      <c r="L14" s="166">
        <v>44279</v>
      </c>
      <c r="M14" s="137" t="s">
        <v>241</v>
      </c>
      <c r="N14" s="343">
        <v>5799.85</v>
      </c>
      <c r="O14" s="344"/>
      <c r="P14" s="345">
        <f t="shared" si="0"/>
        <v>5799.85</v>
      </c>
      <c r="Q14" s="481"/>
      <c r="R14" s="357">
        <v>5400</v>
      </c>
      <c r="S14" s="568">
        <v>399.85</v>
      </c>
      <c r="T14" s="172"/>
      <c r="U14" s="357"/>
      <c r="V14" s="344"/>
      <c r="W14" s="419">
        <f t="shared" si="3"/>
        <v>0</v>
      </c>
      <c r="X14" s="345">
        <v>399.85</v>
      </c>
      <c r="Y14" s="391">
        <f>S14-W14-X14</f>
        <v>0</v>
      </c>
      <c r="Z14" s="143"/>
    </row>
    <row r="15" spans="1:26" ht="15.75" customHeight="1" x14ac:dyDescent="0.3">
      <c r="A15" s="137" t="s">
        <v>258</v>
      </c>
      <c r="B15" s="135" t="s">
        <v>251</v>
      </c>
      <c r="C15" s="480" t="s">
        <v>174</v>
      </c>
      <c r="D15" s="137" t="s">
        <v>175</v>
      </c>
      <c r="E15" s="137" t="s">
        <v>242</v>
      </c>
      <c r="F15" s="137" t="s">
        <v>243</v>
      </c>
      <c r="G15" s="135" t="s">
        <v>6</v>
      </c>
      <c r="H15" s="165">
        <v>0.05</v>
      </c>
      <c r="I15" s="165">
        <v>0.161</v>
      </c>
      <c r="J15" s="166">
        <v>45565</v>
      </c>
      <c r="K15" s="166">
        <v>45565</v>
      </c>
      <c r="L15" s="166">
        <v>44279</v>
      </c>
      <c r="M15" s="137" t="s">
        <v>244</v>
      </c>
      <c r="N15" s="343">
        <v>19559</v>
      </c>
      <c r="O15" s="344"/>
      <c r="P15" s="345">
        <f t="shared" si="0"/>
        <v>19559</v>
      </c>
      <c r="Q15" s="481"/>
      <c r="R15" s="357">
        <v>19559</v>
      </c>
      <c r="S15" s="345">
        <f t="shared" si="2"/>
        <v>0</v>
      </c>
      <c r="T15" s="172"/>
      <c r="U15" s="357">
        <v>0</v>
      </c>
      <c r="V15" s="344"/>
      <c r="W15" s="419">
        <f t="shared" si="3"/>
        <v>0</v>
      </c>
      <c r="X15" s="345"/>
      <c r="Y15" s="402">
        <f t="shared" si="4"/>
        <v>0</v>
      </c>
    </row>
    <row r="16" spans="1:26" ht="15.75" customHeight="1" thickBot="1" x14ac:dyDescent="0.35">
      <c r="C16" s="178"/>
      <c r="D16" s="178"/>
      <c r="E16" s="178"/>
      <c r="H16" s="165"/>
      <c r="I16" s="165"/>
      <c r="J16" s="192"/>
      <c r="K16" s="192"/>
      <c r="L16" s="192"/>
      <c r="M16" s="218" t="s">
        <v>37</v>
      </c>
      <c r="N16" s="346">
        <f>SUM(N7:N15)</f>
        <v>902875.75</v>
      </c>
      <c r="O16" s="347">
        <f>SUM(O7:O15)</f>
        <v>243.73000000000002</v>
      </c>
      <c r="P16" s="348">
        <f>SUM(P7:P15)</f>
        <v>903119.48</v>
      </c>
      <c r="Q16" s="172"/>
      <c r="R16" s="346">
        <f>SUM(R7:R15)</f>
        <v>536246</v>
      </c>
      <c r="S16" s="348">
        <f>SUM(S7:S15)</f>
        <v>366873.48000000004</v>
      </c>
      <c r="T16" s="130"/>
      <c r="U16" s="346">
        <f>SUM(U7:U15)</f>
        <v>15084.24</v>
      </c>
      <c r="V16" s="347">
        <f>SUM(V7:V15)</f>
        <v>0</v>
      </c>
      <c r="W16" s="421">
        <f>SUM(W7:W15)</f>
        <v>15084.24</v>
      </c>
      <c r="X16" s="421">
        <f>SUM(X7:X15)</f>
        <v>8792.2800000000007</v>
      </c>
      <c r="Y16" s="424">
        <f>SUM(Y7:Y15)</f>
        <v>342996.96</v>
      </c>
    </row>
    <row r="17" spans="2:21" ht="15.75" customHeight="1" thickTop="1" x14ac:dyDescent="0.3">
      <c r="C17" s="178"/>
      <c r="D17" s="178"/>
      <c r="E17" s="178"/>
      <c r="H17" s="165"/>
      <c r="I17" s="165"/>
      <c r="J17" s="192"/>
      <c r="K17" s="192"/>
      <c r="L17" s="192"/>
      <c r="M17" s="218"/>
      <c r="N17" s="168"/>
      <c r="O17" s="168"/>
      <c r="P17" s="168"/>
      <c r="R17" s="168"/>
      <c r="S17" s="168"/>
      <c r="T17" s="167"/>
      <c r="U17" s="140"/>
    </row>
    <row r="18" spans="2:21" ht="15.75" customHeight="1" x14ac:dyDescent="0.3">
      <c r="C18" s="178"/>
      <c r="D18" s="178"/>
      <c r="E18" s="178"/>
      <c r="M18" s="218"/>
      <c r="N18" s="168"/>
      <c r="O18" s="168"/>
      <c r="P18" s="168"/>
      <c r="R18" s="168"/>
      <c r="S18" s="168"/>
      <c r="T18" s="167"/>
      <c r="U18" s="140"/>
    </row>
    <row r="19" spans="2:21" ht="15.75" customHeight="1" x14ac:dyDescent="0.3">
      <c r="B19" s="132" t="s">
        <v>109</v>
      </c>
      <c r="C19" s="178"/>
      <c r="D19" s="178"/>
      <c r="E19" s="178"/>
      <c r="M19" s="218"/>
      <c r="N19" s="168"/>
      <c r="O19" s="168"/>
      <c r="P19" s="168"/>
      <c r="R19" s="168"/>
      <c r="S19" s="168"/>
      <c r="T19" s="167"/>
      <c r="U19" s="140"/>
    </row>
    <row r="20" spans="2:21" ht="15.75" customHeight="1" x14ac:dyDescent="0.3">
      <c r="B20" s="582" t="s">
        <v>216</v>
      </c>
      <c r="C20" s="582"/>
      <c r="D20" s="582"/>
      <c r="E20" s="582"/>
      <c r="F20" s="582"/>
      <c r="G20" s="582"/>
      <c r="H20" s="173"/>
      <c r="I20" s="173"/>
      <c r="J20" s="173"/>
      <c r="M20" s="218"/>
      <c r="N20" s="168"/>
      <c r="O20" s="168"/>
      <c r="P20" s="168"/>
      <c r="R20" s="168"/>
      <c r="S20" s="168"/>
      <c r="T20" s="167"/>
      <c r="U20" s="140"/>
    </row>
    <row r="21" spans="2:21" ht="15.75" customHeight="1" x14ac:dyDescent="0.3">
      <c r="C21" s="178"/>
      <c r="D21" s="178"/>
      <c r="E21" s="178"/>
      <c r="M21" s="218"/>
      <c r="N21" s="168"/>
      <c r="O21" s="168"/>
      <c r="P21" s="168"/>
      <c r="R21" s="168"/>
      <c r="S21" s="168"/>
      <c r="T21" s="167"/>
      <c r="U21" s="140"/>
    </row>
    <row r="22" spans="2:21" ht="15.75" customHeight="1" x14ac:dyDescent="0.3">
      <c r="B22" s="582" t="s">
        <v>113</v>
      </c>
      <c r="C22" s="582"/>
      <c r="D22" s="582"/>
      <c r="E22" s="582"/>
      <c r="F22" s="582"/>
      <c r="G22" s="582"/>
      <c r="H22" s="173"/>
      <c r="I22" s="173"/>
      <c r="J22" s="173"/>
      <c r="M22" s="218"/>
      <c r="N22" s="168"/>
      <c r="O22" s="168"/>
      <c r="P22" s="168"/>
      <c r="R22" s="168"/>
      <c r="S22" s="168"/>
      <c r="T22" s="167"/>
      <c r="U22" s="140"/>
    </row>
    <row r="23" spans="2:21" ht="15.75" customHeight="1" x14ac:dyDescent="0.3">
      <c r="B23" s="173"/>
      <c r="C23" s="173"/>
      <c r="D23" s="173"/>
      <c r="E23" s="173"/>
      <c r="F23" s="174"/>
      <c r="G23" s="173"/>
      <c r="H23" s="173"/>
      <c r="I23" s="173"/>
      <c r="J23" s="173"/>
      <c r="M23" s="218"/>
      <c r="N23" s="168"/>
      <c r="O23" s="168"/>
      <c r="P23" s="168"/>
      <c r="R23" s="168"/>
      <c r="S23" s="168"/>
      <c r="T23" s="167"/>
      <c r="U23" s="140"/>
    </row>
    <row r="24" spans="2:21" ht="15.75" customHeight="1" x14ac:dyDescent="0.3">
      <c r="B24" s="582" t="s">
        <v>134</v>
      </c>
      <c r="C24" s="582"/>
      <c r="D24" s="582"/>
      <c r="E24" s="582"/>
      <c r="F24" s="582"/>
      <c r="G24" s="582"/>
      <c r="H24" s="173"/>
      <c r="I24" s="173"/>
      <c r="J24" s="173"/>
      <c r="M24" s="218"/>
      <c r="N24" s="168"/>
      <c r="O24" s="168"/>
      <c r="P24" s="168"/>
      <c r="R24" s="168"/>
      <c r="S24" s="168"/>
      <c r="T24" s="167"/>
      <c r="U24" s="140"/>
    </row>
    <row r="25" spans="2:21" ht="15.75" customHeight="1" x14ac:dyDescent="0.3">
      <c r="B25" s="593" t="s">
        <v>133</v>
      </c>
      <c r="C25" s="582"/>
      <c r="D25" s="582"/>
      <c r="E25" s="582"/>
      <c r="F25" s="582"/>
      <c r="G25" s="582"/>
      <c r="H25" s="173"/>
      <c r="I25" s="173"/>
      <c r="J25" s="173"/>
      <c r="M25" s="218"/>
      <c r="N25" s="168"/>
      <c r="O25" s="168"/>
      <c r="P25" s="168"/>
      <c r="R25" s="168"/>
      <c r="S25" s="168"/>
      <c r="T25" s="167"/>
      <c r="U25" s="140"/>
    </row>
    <row r="26" spans="2:21" ht="15.75" customHeight="1" x14ac:dyDescent="0.3">
      <c r="B26" s="173"/>
      <c r="C26" s="173"/>
      <c r="D26" s="173"/>
      <c r="E26" s="173"/>
      <c r="F26" s="174"/>
      <c r="G26" s="173"/>
      <c r="H26" s="173"/>
      <c r="I26" s="173"/>
      <c r="J26" s="173"/>
      <c r="M26" s="218"/>
      <c r="N26" s="168"/>
      <c r="O26" s="168"/>
      <c r="P26" s="168"/>
      <c r="R26" s="168"/>
      <c r="S26" s="168"/>
      <c r="T26" s="167"/>
      <c r="U26" s="140"/>
    </row>
    <row r="27" spans="2:21" ht="15.75" customHeight="1" x14ac:dyDescent="0.3">
      <c r="B27" s="173"/>
      <c r="C27" s="173"/>
      <c r="D27" s="173"/>
      <c r="E27" s="173"/>
      <c r="F27" s="174"/>
      <c r="G27" s="173"/>
      <c r="H27" s="173"/>
      <c r="I27" s="173"/>
      <c r="J27" s="173"/>
      <c r="M27" s="218"/>
      <c r="N27" s="168"/>
      <c r="O27" s="168"/>
      <c r="P27" s="168"/>
      <c r="R27" s="168"/>
      <c r="S27" s="168"/>
      <c r="T27" s="167"/>
      <c r="U27" s="140"/>
    </row>
    <row r="28" spans="2:21" ht="15.75" customHeight="1" x14ac:dyDescent="0.3">
      <c r="B28" s="131" t="s">
        <v>96</v>
      </c>
      <c r="C28" s="176" t="s">
        <v>99</v>
      </c>
      <c r="D28" s="176" t="s">
        <v>100</v>
      </c>
      <c r="E28" s="176"/>
      <c r="F28" s="174"/>
      <c r="G28" s="173"/>
      <c r="H28" s="173"/>
      <c r="I28" s="173"/>
      <c r="J28" s="173"/>
      <c r="M28" s="218"/>
      <c r="N28" s="168"/>
      <c r="O28" s="168"/>
      <c r="P28" s="168"/>
      <c r="R28" s="168"/>
      <c r="S28" s="168"/>
      <c r="T28" s="167"/>
      <c r="U28" s="140"/>
    </row>
    <row r="29" spans="2:21" ht="15.75" customHeight="1" x14ac:dyDescent="0.3">
      <c r="B29" s="135" t="s">
        <v>97</v>
      </c>
      <c r="C29" s="178" t="s">
        <v>189</v>
      </c>
      <c r="D29" s="178" t="s">
        <v>103</v>
      </c>
      <c r="E29" s="178"/>
      <c r="F29" s="174"/>
      <c r="G29" s="173"/>
      <c r="H29" s="173"/>
      <c r="I29" s="173"/>
      <c r="J29" s="173"/>
      <c r="M29" s="218"/>
      <c r="N29" s="168"/>
      <c r="O29" s="168"/>
      <c r="P29" s="168"/>
      <c r="R29" s="168"/>
      <c r="S29" s="168"/>
      <c r="T29" s="167"/>
      <c r="U29" s="140"/>
    </row>
    <row r="30" spans="2:21" ht="15.75" customHeight="1" x14ac:dyDescent="0.3">
      <c r="B30" s="170" t="s">
        <v>98</v>
      </c>
      <c r="C30" s="178" t="s">
        <v>173</v>
      </c>
      <c r="D30" s="178" t="s">
        <v>190</v>
      </c>
      <c r="E30" s="178"/>
      <c r="F30" s="174"/>
      <c r="G30" s="173"/>
      <c r="H30" s="173"/>
      <c r="I30" s="173"/>
      <c r="J30" s="173"/>
      <c r="M30" s="218"/>
      <c r="N30" s="168"/>
      <c r="O30" s="168"/>
      <c r="P30" s="168"/>
      <c r="R30" s="168"/>
      <c r="S30" s="168"/>
      <c r="T30" s="167"/>
      <c r="U30" s="140"/>
    </row>
    <row r="31" spans="2:21" ht="15.75" customHeight="1" x14ac:dyDescent="0.3">
      <c r="B31" s="135" t="s">
        <v>206</v>
      </c>
      <c r="C31" s="178" t="s">
        <v>187</v>
      </c>
      <c r="D31" s="178" t="s">
        <v>188</v>
      </c>
      <c r="E31" s="178"/>
      <c r="M31" s="218"/>
      <c r="N31" s="168"/>
      <c r="O31" s="168"/>
      <c r="P31" s="168"/>
      <c r="R31" s="168"/>
      <c r="S31" s="168"/>
      <c r="T31" s="167"/>
      <c r="U31" s="140"/>
    </row>
    <row r="32" spans="2:21" ht="15.75" customHeight="1" x14ac:dyDescent="0.3">
      <c r="C32" s="178"/>
      <c r="D32" s="178"/>
      <c r="E32" s="178"/>
      <c r="M32" s="218"/>
      <c r="N32" s="168"/>
      <c r="O32" s="168"/>
      <c r="P32" s="168"/>
      <c r="R32" s="168"/>
      <c r="S32" s="168"/>
      <c r="T32" s="167"/>
      <c r="U32" s="140"/>
    </row>
    <row r="33" spans="2:24" ht="15.75" customHeight="1" x14ac:dyDescent="0.3">
      <c r="B33" s="581" t="s">
        <v>300</v>
      </c>
      <c r="C33" s="581"/>
      <c r="D33" s="581"/>
      <c r="E33" s="581"/>
      <c r="F33" s="581"/>
      <c r="G33" s="581"/>
      <c r="H33" s="581"/>
      <c r="I33" s="581"/>
      <c r="M33" s="218"/>
      <c r="N33" s="168"/>
      <c r="O33" s="168"/>
      <c r="P33" s="168"/>
      <c r="R33" s="168"/>
      <c r="S33" s="168"/>
      <c r="T33" s="167"/>
      <c r="U33" s="140"/>
    </row>
    <row r="34" spans="2:24" ht="15.75" customHeight="1" x14ac:dyDescent="0.3">
      <c r="B34" s="128"/>
      <c r="C34" s="178"/>
      <c r="D34" s="178"/>
      <c r="E34" s="178"/>
      <c r="M34" s="218"/>
      <c r="N34" s="168"/>
      <c r="O34" s="168"/>
      <c r="P34" s="168"/>
      <c r="R34" s="168"/>
      <c r="S34" s="168"/>
      <c r="T34" s="167"/>
      <c r="U34" s="140"/>
    </row>
    <row r="35" spans="2:24" ht="15.75" customHeight="1" x14ac:dyDescent="0.3">
      <c r="B35" s="187"/>
      <c r="C35" s="210"/>
      <c r="D35" s="210"/>
      <c r="E35" s="210"/>
      <c r="F35" s="210"/>
      <c r="G35" s="187"/>
      <c r="H35" s="187"/>
      <c r="I35" s="187"/>
      <c r="J35" s="187"/>
      <c r="K35" s="187"/>
      <c r="L35" s="187"/>
      <c r="M35" s="187"/>
      <c r="N35" s="187"/>
      <c r="O35" s="186"/>
      <c r="P35" s="186"/>
      <c r="Q35" s="186"/>
      <c r="R35" s="305"/>
      <c r="S35" s="188"/>
      <c r="T35" s="188"/>
      <c r="U35" s="140"/>
    </row>
    <row r="36" spans="2:24" ht="15.75" customHeight="1" x14ac:dyDescent="0.3">
      <c r="R36" s="293" t="s">
        <v>219</v>
      </c>
      <c r="S36" s="191"/>
      <c r="T36" s="301"/>
    </row>
    <row r="37" spans="2:24" ht="15.75" customHeight="1" x14ac:dyDescent="0.3">
      <c r="B37" s="184" t="s">
        <v>218</v>
      </c>
      <c r="C37" s="185" t="s">
        <v>1</v>
      </c>
      <c r="D37" s="185"/>
      <c r="E37" s="185"/>
      <c r="F37" s="515" t="s">
        <v>33</v>
      </c>
      <c r="G37" s="185" t="s">
        <v>34</v>
      </c>
      <c r="H37" s="185"/>
      <c r="I37" s="185"/>
      <c r="J37" s="185"/>
      <c r="K37" s="185"/>
      <c r="L37" s="185"/>
      <c r="M37" s="185" t="s">
        <v>35</v>
      </c>
      <c r="N37" s="185" t="s">
        <v>36</v>
      </c>
      <c r="O37" s="187"/>
      <c r="P37" s="187"/>
      <c r="Q37" s="187"/>
      <c r="R37" s="187" t="s">
        <v>79</v>
      </c>
      <c r="S37" s="188"/>
      <c r="T37" s="292"/>
    </row>
    <row r="38" spans="2:24" ht="15.75" customHeight="1" x14ac:dyDescent="0.3">
      <c r="B38" s="189"/>
      <c r="C38" s="145"/>
      <c r="D38" s="145"/>
      <c r="E38" s="145"/>
      <c r="F38" s="516"/>
      <c r="G38" s="145"/>
      <c r="H38" s="145"/>
      <c r="I38" s="145"/>
      <c r="J38" s="145"/>
      <c r="K38" s="145"/>
      <c r="L38" s="145"/>
      <c r="M38" s="145"/>
      <c r="N38" s="145"/>
      <c r="R38" s="293"/>
      <c r="S38" s="191"/>
      <c r="T38" s="191"/>
    </row>
    <row r="39" spans="2:24" ht="15.75" customHeight="1" x14ac:dyDescent="0.3">
      <c r="B39" s="189"/>
      <c r="C39" s="145"/>
      <c r="D39" s="145"/>
      <c r="E39" s="145"/>
      <c r="F39" s="516"/>
      <c r="G39" s="145"/>
      <c r="H39" s="145"/>
      <c r="I39" s="145"/>
      <c r="J39" s="145"/>
      <c r="K39" s="145"/>
      <c r="L39" s="145"/>
      <c r="M39" s="145"/>
      <c r="N39" s="145"/>
      <c r="R39" s="293"/>
      <c r="S39" s="191"/>
      <c r="T39" s="191"/>
    </row>
    <row r="40" spans="2:24" ht="15.75" customHeight="1" x14ac:dyDescent="0.3">
      <c r="B40" s="189"/>
      <c r="C40" s="467"/>
      <c r="D40" s="467"/>
      <c r="E40" s="467"/>
      <c r="F40" s="516"/>
      <c r="G40" s="467"/>
      <c r="H40" s="467"/>
      <c r="I40" s="467"/>
      <c r="J40" s="467"/>
      <c r="K40" s="467"/>
      <c r="L40" s="467"/>
      <c r="M40" s="467"/>
      <c r="N40" s="467"/>
      <c r="R40" s="293"/>
      <c r="S40" s="191"/>
      <c r="T40" s="191"/>
    </row>
    <row r="41" spans="2:24" ht="15.75" customHeight="1" x14ac:dyDescent="0.3">
      <c r="B41" s="189"/>
      <c r="C41" s="467"/>
      <c r="D41" s="467"/>
      <c r="E41" s="467"/>
      <c r="F41" s="516"/>
      <c r="G41" s="467"/>
      <c r="H41" s="467"/>
      <c r="I41" s="467"/>
      <c r="J41" s="467"/>
      <c r="K41" s="467"/>
      <c r="L41" s="467"/>
      <c r="M41" s="467"/>
      <c r="N41" s="467"/>
      <c r="R41" s="293"/>
      <c r="S41" s="191"/>
      <c r="T41" s="191"/>
    </row>
    <row r="42" spans="2:24" ht="15.75" customHeight="1" x14ac:dyDescent="0.3">
      <c r="B42" s="189"/>
      <c r="C42" s="478"/>
      <c r="D42" s="478"/>
      <c r="E42" s="478"/>
      <c r="F42" s="516"/>
      <c r="G42" s="478"/>
      <c r="H42" s="478"/>
      <c r="I42" s="478"/>
      <c r="J42" s="478"/>
      <c r="K42" s="478"/>
      <c r="L42" s="478"/>
      <c r="M42" s="478"/>
      <c r="N42" s="478"/>
      <c r="R42" s="293"/>
      <c r="S42" s="191"/>
      <c r="T42" s="191"/>
    </row>
    <row r="43" spans="2:24" ht="15.75" customHeight="1" x14ac:dyDescent="0.3">
      <c r="B43" s="204"/>
      <c r="C43" s="205"/>
      <c r="D43" s="205"/>
      <c r="E43" s="205"/>
      <c r="F43" s="158"/>
      <c r="G43" s="207"/>
      <c r="H43" s="207"/>
      <c r="I43" s="207"/>
      <c r="J43" s="207"/>
      <c r="K43" s="207"/>
      <c r="L43" s="207"/>
      <c r="M43" s="226"/>
      <c r="N43" s="203"/>
      <c r="O43" s="146"/>
      <c r="P43" s="146"/>
      <c r="Q43" s="209"/>
      <c r="R43" s="143"/>
      <c r="S43" s="143"/>
      <c r="T43" s="143"/>
    </row>
    <row r="44" spans="2:24" ht="15.75" customHeight="1" x14ac:dyDescent="0.3">
      <c r="B44" s="204"/>
      <c r="C44" s="205"/>
      <c r="D44" s="205"/>
      <c r="E44" s="205"/>
      <c r="F44" s="158"/>
      <c r="G44" s="207"/>
      <c r="H44" s="207"/>
      <c r="I44" s="207"/>
      <c r="J44" s="207"/>
      <c r="K44" s="207"/>
      <c r="L44" s="207"/>
      <c r="M44" s="226"/>
      <c r="N44" s="203"/>
      <c r="O44" s="146"/>
      <c r="P44" s="146"/>
      <c r="Q44" s="209"/>
      <c r="R44" s="143"/>
      <c r="S44" s="143"/>
      <c r="T44" s="143"/>
    </row>
    <row r="45" spans="2:24" ht="15.75" customHeight="1" x14ac:dyDescent="0.3">
      <c r="B45" s="204"/>
      <c r="C45" s="205"/>
      <c r="D45" s="205"/>
      <c r="E45" s="205"/>
      <c r="F45" s="158"/>
      <c r="G45" s="207"/>
      <c r="H45" s="207"/>
      <c r="I45" s="207"/>
      <c r="J45" s="207"/>
      <c r="K45" s="207"/>
      <c r="L45" s="207"/>
      <c r="M45" s="226"/>
      <c r="N45" s="203"/>
      <c r="O45" s="146"/>
      <c r="P45" s="146"/>
      <c r="Q45" s="209"/>
      <c r="R45" s="143"/>
      <c r="S45" s="143"/>
      <c r="T45" s="143"/>
    </row>
    <row r="46" spans="2:24" ht="15.75" customHeight="1" x14ac:dyDescent="0.3">
      <c r="F46" s="144"/>
      <c r="G46" s="234"/>
      <c r="H46" s="234"/>
      <c r="I46" s="234"/>
      <c r="J46" s="234"/>
      <c r="K46" s="234"/>
      <c r="L46" s="234"/>
      <c r="O46" s="143"/>
      <c r="P46" s="163"/>
      <c r="Q46" s="143"/>
      <c r="R46" s="143"/>
      <c r="S46" s="143"/>
      <c r="T46" s="163"/>
      <c r="X46" s="168"/>
    </row>
    <row r="47" spans="2:24" ht="15.75" customHeight="1" x14ac:dyDescent="0.3">
      <c r="O47" s="143"/>
      <c r="P47" s="143"/>
      <c r="Q47" s="143"/>
      <c r="R47" s="143"/>
      <c r="S47" s="143"/>
      <c r="T47" s="143"/>
    </row>
    <row r="48" spans="2:24" ht="15.75" customHeight="1" x14ac:dyDescent="0.3">
      <c r="O48" s="143"/>
      <c r="P48" s="143"/>
      <c r="Q48" s="143"/>
      <c r="R48" s="143"/>
      <c r="S48" s="143"/>
      <c r="T48" s="143"/>
    </row>
    <row r="49" spans="15:23" ht="15.75" customHeight="1" x14ac:dyDescent="0.3">
      <c r="O49" s="143"/>
      <c r="P49" s="143"/>
      <c r="Q49" s="143"/>
      <c r="R49" s="143"/>
      <c r="S49" s="143"/>
      <c r="T49" s="143"/>
    </row>
    <row r="50" spans="15:23" ht="15.75" customHeight="1" x14ac:dyDescent="0.3">
      <c r="O50" s="143"/>
      <c r="P50" s="143"/>
      <c r="Q50" s="143"/>
      <c r="R50" s="143"/>
      <c r="S50" s="143"/>
      <c r="T50" s="143"/>
    </row>
    <row r="51" spans="15:23" ht="15.75" customHeight="1" x14ac:dyDescent="0.3"/>
    <row r="52" spans="15:23" ht="15.75" customHeight="1" x14ac:dyDescent="0.3">
      <c r="V52" s="401" t="s">
        <v>202</v>
      </c>
      <c r="W52" s="168">
        <f>W16</f>
        <v>15084.24</v>
      </c>
    </row>
    <row r="53" spans="15:23" ht="15.75" customHeight="1" x14ac:dyDescent="0.3"/>
    <row r="54" spans="15:23" ht="15.75" customHeight="1" x14ac:dyDescent="0.3"/>
    <row r="55" spans="15:23" ht="15.75" customHeight="1" x14ac:dyDescent="0.3"/>
    <row r="56" spans="15:23" ht="15.75" customHeight="1" x14ac:dyDescent="0.3"/>
    <row r="57" spans="15:23" ht="15.75" customHeight="1" x14ac:dyDescent="0.3"/>
    <row r="58" spans="15:23" ht="15.75" customHeight="1" x14ac:dyDescent="0.3"/>
    <row r="59" spans="15:23" ht="15.75" customHeight="1" x14ac:dyDescent="0.3"/>
    <row r="60" spans="15:23" ht="15.75" customHeight="1" x14ac:dyDescent="0.3"/>
    <row r="61" spans="15:23" ht="15.75" customHeight="1" x14ac:dyDescent="0.3"/>
  </sheetData>
  <mergeCells count="7">
    <mergeCell ref="U4:W4"/>
    <mergeCell ref="U5:W5"/>
    <mergeCell ref="B33:I33"/>
    <mergeCell ref="B25:G25"/>
    <mergeCell ref="B20:G20"/>
    <mergeCell ref="B22:G22"/>
    <mergeCell ref="B24:G24"/>
  </mergeCells>
  <conditionalFormatting sqref="A7:P7 A8 N8:P9 A10:P15 R7:S15 U7:W15 Y7:Y15">
    <cfRule type="expression" dxfId="118" priority="9">
      <formula>MOD(ROW(),2)=0</formula>
    </cfRule>
  </conditionalFormatting>
  <conditionalFormatting sqref="B8:M8">
    <cfRule type="expression" dxfId="117" priority="7">
      <formula>MOD(ROW(),2)=0</formula>
    </cfRule>
  </conditionalFormatting>
  <conditionalFormatting sqref="A9">
    <cfRule type="expression" dxfId="116" priority="6">
      <formula>MOD(ROW(),2)=0</formula>
    </cfRule>
  </conditionalFormatting>
  <conditionalFormatting sqref="B9:E9 J9:M9 G9">
    <cfRule type="expression" dxfId="115" priority="5">
      <formula>MOD(ROW(),2)=0</formula>
    </cfRule>
  </conditionalFormatting>
  <conditionalFormatting sqref="H9:I9">
    <cfRule type="expression" dxfId="114" priority="4">
      <formula>MOD(ROW(),2)=0</formula>
    </cfRule>
  </conditionalFormatting>
  <conditionalFormatting sqref="F9">
    <cfRule type="expression" dxfId="113" priority="3">
      <formula>MOD(ROW(),2)=0</formula>
    </cfRule>
  </conditionalFormatting>
  <conditionalFormatting sqref="X7:X15">
    <cfRule type="expression" dxfId="112" priority="1">
      <formula>MOD(ROW(),2)=0</formula>
    </cfRule>
  </conditionalFormatting>
  <hyperlinks>
    <hyperlink ref="B25" r:id="rId1" xr:uid="{00000000-0004-0000-1600-000000000000}"/>
  </hyperlinks>
  <printOptions horizontalCentered="1" gridLines="1"/>
  <pageMargins left="0" right="0" top="0.75" bottom="0.75" header="0.3" footer="0.3"/>
  <pageSetup scale="54" orientation="landscape" horizontalDpi="1200" verticalDpi="1200" r:id="rId2"/>
  <ignoredErrors>
    <ignoredError sqref="Y1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Y60"/>
  <sheetViews>
    <sheetView showGridLines="0" zoomScale="80" zoomScaleNormal="80" workbookViewId="0">
      <pane xSplit="2" ySplit="6" topLeftCell="N7" activePane="bottomRight" state="frozen"/>
      <selection activeCell="H6" sqref="H6"/>
      <selection pane="topRight" activeCell="H6" sqref="H6"/>
      <selection pane="bottomLeft" activeCell="H6" sqref="H6"/>
      <selection pane="bottomRight" activeCell="V52" sqref="V52"/>
    </sheetView>
  </sheetViews>
  <sheetFormatPr defaultColWidth="9.109375" defaultRowHeight="14.4" x14ac:dyDescent="0.3"/>
  <cols>
    <col min="1" max="1" width="7.88671875" style="135" customWidth="1"/>
    <col min="2" max="2" width="70" style="135" bestFit="1" customWidth="1"/>
    <col min="3" max="3" width="26.88671875" style="135" customWidth="1"/>
    <col min="4" max="4" width="14.33203125" style="135" customWidth="1"/>
    <col min="5" max="5" width="9.33203125" style="135" customWidth="1"/>
    <col min="6" max="6" width="19.33203125" style="137" customWidth="1"/>
    <col min="7" max="7" width="23" style="135" customWidth="1"/>
    <col min="8" max="8" width="10.88671875" style="135" customWidth="1"/>
    <col min="9" max="10" width="13" style="135" customWidth="1"/>
    <col min="11" max="11" width="16.109375" style="135" customWidth="1"/>
    <col min="12" max="12" width="14.88671875" style="135" customWidth="1"/>
    <col min="13" max="13" width="20.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6.109375" style="135" customWidth="1"/>
    <col min="20" max="20" width="3.6640625" style="140" customWidth="1"/>
    <col min="21" max="21" width="15.109375" style="135" bestFit="1" customWidth="1"/>
    <col min="22" max="22" width="15" style="135" bestFit="1" customWidth="1"/>
    <col min="23" max="23" width="15.109375" style="135" bestFit="1" customWidth="1"/>
    <col min="24" max="24" width="14.33203125" style="135" customWidth="1"/>
    <col min="25" max="25" width="15.88671875" style="135" bestFit="1" customWidth="1"/>
    <col min="26" max="26" width="11.6640625" style="135" bestFit="1" customWidth="1"/>
    <col min="27" max="16384" width="9.109375" style="135"/>
  </cols>
  <sheetData>
    <row r="1" spans="1:25" ht="15.75" customHeight="1" x14ac:dyDescent="0.3">
      <c r="A1" s="132" t="s">
        <v>20</v>
      </c>
    </row>
    <row r="2" spans="1:25" ht="15.75" customHeight="1" x14ac:dyDescent="0.3">
      <c r="A2" s="138" t="str">
        <f>('#1461 Inlet Grove Comm HS '!A2)</f>
        <v>Federal Grant Allocations/Reimbursements as of: 08/30/2024</v>
      </c>
      <c r="B2" s="193"/>
      <c r="E2" s="178"/>
      <c r="N2" s="139"/>
      <c r="O2" s="139"/>
      <c r="Q2" s="140"/>
      <c r="R2" s="140"/>
      <c r="S2" s="140"/>
    </row>
    <row r="3" spans="1:25" ht="15.75" customHeight="1" x14ac:dyDescent="0.3">
      <c r="A3" s="141" t="s">
        <v>62</v>
      </c>
      <c r="B3" s="132"/>
      <c r="D3" s="132"/>
      <c r="E3" s="132"/>
      <c r="F3" s="131"/>
      <c r="O3" s="143"/>
      <c r="P3" s="143"/>
      <c r="Q3" s="146"/>
      <c r="R3" s="146"/>
      <c r="S3" s="146"/>
      <c r="U3" s="136"/>
      <c r="V3" s="142"/>
    </row>
    <row r="4" spans="1:25" ht="15.75" customHeight="1" x14ac:dyDescent="0.3">
      <c r="A4" s="132" t="s">
        <v>141</v>
      </c>
      <c r="N4" s="144"/>
      <c r="O4" s="144"/>
      <c r="P4" s="144"/>
      <c r="Q4" s="145"/>
      <c r="R4" s="140"/>
      <c r="S4" s="140"/>
      <c r="T4" s="145"/>
      <c r="U4" s="577" t="s">
        <v>291</v>
      </c>
      <c r="V4" s="577"/>
      <c r="W4" s="577"/>
      <c r="X4" s="147"/>
      <c r="Y4" s="146"/>
    </row>
    <row r="5" spans="1:25" ht="15" thickBot="1" x14ac:dyDescent="0.35">
      <c r="H5" s="147"/>
      <c r="I5" s="147"/>
      <c r="N5" s="144"/>
      <c r="O5" s="144"/>
      <c r="P5" s="144"/>
      <c r="Q5" s="145"/>
      <c r="R5" s="148"/>
      <c r="S5" s="148"/>
      <c r="T5" s="145"/>
      <c r="U5" s="579"/>
      <c r="V5" s="579"/>
      <c r="W5" s="579"/>
      <c r="X5" s="145"/>
      <c r="Y5" s="149"/>
    </row>
    <row r="6" spans="1:25"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367" t="s">
        <v>213</v>
      </c>
      <c r="Y6" s="157" t="str">
        <f>'#3421 Worthington High School'!Y6</f>
        <v>Available Budget as of 08/30/24</v>
      </c>
    </row>
    <row r="7" spans="1:25" ht="15.75" customHeight="1" x14ac:dyDescent="0.3">
      <c r="A7" s="137">
        <v>4201</v>
      </c>
      <c r="B7" s="135" t="s">
        <v>208</v>
      </c>
      <c r="C7" s="351" t="s">
        <v>93</v>
      </c>
      <c r="D7" s="178" t="s">
        <v>270</v>
      </c>
      <c r="E7" s="178" t="s">
        <v>301</v>
      </c>
      <c r="F7" s="137" t="s">
        <v>302</v>
      </c>
      <c r="G7" s="137" t="s">
        <v>6</v>
      </c>
      <c r="H7" s="165">
        <v>1.8800000000000001E-2</v>
      </c>
      <c r="I7" s="165">
        <v>0.161</v>
      </c>
      <c r="J7" s="166">
        <v>45838</v>
      </c>
      <c r="K7" s="166">
        <v>45839</v>
      </c>
      <c r="L7" s="166">
        <v>45474</v>
      </c>
      <c r="M7" s="137" t="s">
        <v>296</v>
      </c>
      <c r="N7" s="368">
        <v>565127.75</v>
      </c>
      <c r="O7" s="369"/>
      <c r="P7" s="356">
        <f t="shared" ref="P7:P13" si="0">N7+O7</f>
        <v>565127.75</v>
      </c>
      <c r="Q7" s="395"/>
      <c r="R7" s="541">
        <v>0</v>
      </c>
      <c r="S7" s="356">
        <f>P7-R7</f>
        <v>565127.75</v>
      </c>
      <c r="T7" s="375"/>
      <c r="U7" s="491">
        <v>0</v>
      </c>
      <c r="V7" s="355"/>
      <c r="W7" s="355">
        <f>U7+V7</f>
        <v>0</v>
      </c>
      <c r="X7" s="439"/>
      <c r="Y7" s="430">
        <f t="shared" ref="Y7:Y13" si="1">S7-W7</f>
        <v>565127.75</v>
      </c>
    </row>
    <row r="8" spans="1:25" ht="15.75" customHeight="1" x14ac:dyDescent="0.3">
      <c r="A8" s="137">
        <v>4253</v>
      </c>
      <c r="B8" s="146" t="s">
        <v>112</v>
      </c>
      <c r="C8" s="517" t="s">
        <v>281</v>
      </c>
      <c r="D8" s="137" t="s">
        <v>284</v>
      </c>
      <c r="E8" s="137" t="s">
        <v>282</v>
      </c>
      <c r="F8" s="137" t="s">
        <v>283</v>
      </c>
      <c r="G8" s="135" t="s">
        <v>6</v>
      </c>
      <c r="H8" s="514">
        <v>1.8800000000000001E-2</v>
      </c>
      <c r="I8" s="514">
        <v>0.161</v>
      </c>
      <c r="J8" s="166">
        <v>45838</v>
      </c>
      <c r="K8" s="166">
        <v>45839</v>
      </c>
      <c r="L8" s="166">
        <v>45474</v>
      </c>
      <c r="M8" s="137" t="s">
        <v>227</v>
      </c>
      <c r="N8" s="371">
        <v>34547.26</v>
      </c>
      <c r="O8" s="372"/>
      <c r="P8" s="345">
        <f>N8+O8</f>
        <v>34547.26</v>
      </c>
      <c r="Q8" s="395"/>
      <c r="R8" s="371">
        <v>34547.26</v>
      </c>
      <c r="S8" s="345">
        <f>P8-R8</f>
        <v>0</v>
      </c>
      <c r="T8" s="375"/>
      <c r="U8" s="357">
        <v>0</v>
      </c>
      <c r="V8" s="344"/>
      <c r="W8" s="344">
        <f>U8+V8</f>
        <v>0</v>
      </c>
      <c r="X8" s="419"/>
      <c r="Y8" s="402">
        <f>S8-W8</f>
        <v>0</v>
      </c>
    </row>
    <row r="9" spans="1:25" ht="15.75" customHeight="1" x14ac:dyDescent="0.3">
      <c r="A9" s="137" t="s">
        <v>262</v>
      </c>
      <c r="B9" s="135" t="s">
        <v>246</v>
      </c>
      <c r="C9" s="480" t="s">
        <v>174</v>
      </c>
      <c r="D9" s="137" t="s">
        <v>175</v>
      </c>
      <c r="E9" s="137" t="s">
        <v>230</v>
      </c>
      <c r="F9" s="137" t="s">
        <v>231</v>
      </c>
      <c r="G9" s="137" t="s">
        <v>6</v>
      </c>
      <c r="H9" s="165">
        <v>0.05</v>
      </c>
      <c r="I9" s="165">
        <v>0.161</v>
      </c>
      <c r="J9" s="166">
        <v>45565</v>
      </c>
      <c r="K9" s="166">
        <v>45565</v>
      </c>
      <c r="L9" s="166">
        <v>44279</v>
      </c>
      <c r="M9" s="137" t="s">
        <v>177</v>
      </c>
      <c r="N9" s="343">
        <v>402645.99</v>
      </c>
      <c r="O9" s="344">
        <v>63.07</v>
      </c>
      <c r="P9" s="345">
        <f t="shared" si="0"/>
        <v>402709.06</v>
      </c>
      <c r="Q9" s="481"/>
      <c r="R9" s="357">
        <v>402709.06</v>
      </c>
      <c r="S9" s="345">
        <f t="shared" ref="S9:S13" si="2">P9-R9</f>
        <v>0</v>
      </c>
      <c r="T9" s="375"/>
      <c r="U9" s="357">
        <v>0</v>
      </c>
      <c r="V9" s="344"/>
      <c r="W9" s="344">
        <f t="shared" ref="W9:W13" si="3">U9+V9</f>
        <v>0</v>
      </c>
      <c r="X9" s="419"/>
      <c r="Y9" s="402">
        <f t="shared" si="1"/>
        <v>0</v>
      </c>
    </row>
    <row r="10" spans="1:25" ht="15.75" customHeight="1" x14ac:dyDescent="0.3">
      <c r="A10" s="137" t="s">
        <v>254</v>
      </c>
      <c r="B10" s="135" t="s">
        <v>248</v>
      </c>
      <c r="C10" s="480" t="s">
        <v>174</v>
      </c>
      <c r="D10" s="137" t="s">
        <v>175</v>
      </c>
      <c r="E10" s="137" t="s">
        <v>234</v>
      </c>
      <c r="F10" s="137" t="s">
        <v>233</v>
      </c>
      <c r="G10" s="137" t="s">
        <v>6</v>
      </c>
      <c r="H10" s="165">
        <v>0.05</v>
      </c>
      <c r="I10" s="165">
        <v>0.161</v>
      </c>
      <c r="J10" s="166">
        <v>45565</v>
      </c>
      <c r="K10" s="166">
        <v>45565</v>
      </c>
      <c r="L10" s="166">
        <v>44279</v>
      </c>
      <c r="M10" s="137" t="s">
        <v>235</v>
      </c>
      <c r="N10" s="343">
        <v>9483.44</v>
      </c>
      <c r="O10" s="344"/>
      <c r="P10" s="345">
        <f t="shared" si="0"/>
        <v>9483.44</v>
      </c>
      <c r="Q10" s="481"/>
      <c r="R10" s="357"/>
      <c r="S10" s="345">
        <f t="shared" si="2"/>
        <v>9483.44</v>
      </c>
      <c r="T10" s="375"/>
      <c r="U10" s="357"/>
      <c r="V10" s="344"/>
      <c r="W10" s="344">
        <f t="shared" si="3"/>
        <v>0</v>
      </c>
      <c r="X10" s="419"/>
      <c r="Y10" s="402">
        <f t="shared" si="1"/>
        <v>9483.44</v>
      </c>
    </row>
    <row r="11" spans="1:25" ht="15.75" customHeight="1" x14ac:dyDescent="0.3">
      <c r="A11" s="137" t="s">
        <v>255</v>
      </c>
      <c r="B11" s="135" t="s">
        <v>192</v>
      </c>
      <c r="C11" s="480" t="s">
        <v>174</v>
      </c>
      <c r="D11" s="137" t="s">
        <v>175</v>
      </c>
      <c r="E11" s="137" t="s">
        <v>193</v>
      </c>
      <c r="F11" s="137" t="s">
        <v>176</v>
      </c>
      <c r="G11" s="137" t="s">
        <v>6</v>
      </c>
      <c r="H11" s="165">
        <v>0.05</v>
      </c>
      <c r="I11" s="165">
        <v>0.161</v>
      </c>
      <c r="J11" s="166">
        <v>45565</v>
      </c>
      <c r="K11" s="166">
        <v>45565</v>
      </c>
      <c r="L11" s="166">
        <v>44279</v>
      </c>
      <c r="M11" s="137" t="s">
        <v>177</v>
      </c>
      <c r="N11" s="343">
        <v>1610583.95</v>
      </c>
      <c r="O11" s="344">
        <v>252.3</v>
      </c>
      <c r="P11" s="345">
        <f t="shared" si="0"/>
        <v>1610836.25</v>
      </c>
      <c r="Q11" s="481"/>
      <c r="R11" s="357">
        <f>155871.07+1169194.78+176988.53+108781.87</f>
        <v>1610836.25</v>
      </c>
      <c r="S11" s="345">
        <f t="shared" si="2"/>
        <v>0</v>
      </c>
      <c r="T11" s="375"/>
      <c r="U11" s="357">
        <v>0</v>
      </c>
      <c r="V11" s="344"/>
      <c r="W11" s="344">
        <f t="shared" si="3"/>
        <v>0</v>
      </c>
      <c r="X11" s="419"/>
      <c r="Y11" s="402">
        <f t="shared" si="1"/>
        <v>0</v>
      </c>
    </row>
    <row r="12" spans="1:25" ht="15.75" customHeight="1" x14ac:dyDescent="0.3">
      <c r="A12" s="137" t="s">
        <v>256</v>
      </c>
      <c r="B12" s="135" t="s">
        <v>249</v>
      </c>
      <c r="C12" s="480" t="s">
        <v>174</v>
      </c>
      <c r="D12" s="137" t="s">
        <v>175</v>
      </c>
      <c r="E12" s="137" t="s">
        <v>236</v>
      </c>
      <c r="F12" s="137" t="s">
        <v>237</v>
      </c>
      <c r="G12" s="137" t="s">
        <v>6</v>
      </c>
      <c r="H12" s="165">
        <v>0.05</v>
      </c>
      <c r="I12" s="165">
        <v>0.161</v>
      </c>
      <c r="J12" s="166">
        <v>45565</v>
      </c>
      <c r="K12" s="166">
        <v>45565</v>
      </c>
      <c r="L12" s="166">
        <v>44279</v>
      </c>
      <c r="M12" s="137" t="s">
        <v>238</v>
      </c>
      <c r="N12" s="343">
        <v>10663.33</v>
      </c>
      <c r="O12" s="344"/>
      <c r="P12" s="345">
        <f t="shared" si="0"/>
        <v>10663.33</v>
      </c>
      <c r="Q12" s="481"/>
      <c r="R12" s="357"/>
      <c r="S12" s="345">
        <f t="shared" si="2"/>
        <v>10663.33</v>
      </c>
      <c r="T12" s="375"/>
      <c r="U12" s="357"/>
      <c r="V12" s="344"/>
      <c r="W12" s="344">
        <f t="shared" si="3"/>
        <v>0</v>
      </c>
      <c r="X12" s="419"/>
      <c r="Y12" s="402">
        <f t="shared" si="1"/>
        <v>10663.33</v>
      </c>
    </row>
    <row r="13" spans="1:25" ht="15.75" customHeight="1" x14ac:dyDescent="0.3">
      <c r="A13" s="137" t="s">
        <v>258</v>
      </c>
      <c r="B13" s="135" t="s">
        <v>251</v>
      </c>
      <c r="C13" s="480" t="s">
        <v>174</v>
      </c>
      <c r="D13" s="137" t="s">
        <v>175</v>
      </c>
      <c r="E13" s="137" t="s">
        <v>242</v>
      </c>
      <c r="F13" s="137" t="s">
        <v>243</v>
      </c>
      <c r="G13" s="137" t="s">
        <v>6</v>
      </c>
      <c r="H13" s="165">
        <v>0.05</v>
      </c>
      <c r="I13" s="165">
        <v>0.161</v>
      </c>
      <c r="J13" s="166">
        <v>45565</v>
      </c>
      <c r="K13" s="166">
        <v>45565</v>
      </c>
      <c r="L13" s="166">
        <v>44279</v>
      </c>
      <c r="M13" s="137" t="s">
        <v>244</v>
      </c>
      <c r="N13" s="343">
        <v>52967.32</v>
      </c>
      <c r="O13" s="344"/>
      <c r="P13" s="345">
        <f t="shared" si="0"/>
        <v>52967.32</v>
      </c>
      <c r="Q13" s="481"/>
      <c r="R13" s="357"/>
      <c r="S13" s="345">
        <f t="shared" si="2"/>
        <v>52967.32</v>
      </c>
      <c r="T13" s="375"/>
      <c r="U13" s="357"/>
      <c r="V13" s="344"/>
      <c r="W13" s="344">
        <f t="shared" si="3"/>
        <v>0</v>
      </c>
      <c r="X13" s="419"/>
      <c r="Y13" s="402">
        <f t="shared" si="1"/>
        <v>52967.32</v>
      </c>
    </row>
    <row r="14" spans="1:25" ht="15.75" customHeight="1" thickBot="1" x14ac:dyDescent="0.35">
      <c r="C14" s="178"/>
      <c r="D14" s="178"/>
      <c r="E14" s="178"/>
      <c r="J14" s="192"/>
      <c r="K14" s="192"/>
      <c r="L14" s="192"/>
      <c r="M14" s="218" t="s">
        <v>37</v>
      </c>
      <c r="N14" s="346">
        <f>SUM(N7:N13)</f>
        <v>2686019.0399999996</v>
      </c>
      <c r="O14" s="347">
        <f>SUM(O7:O13)</f>
        <v>315.37</v>
      </c>
      <c r="P14" s="348">
        <f>SUM(P7:P13)</f>
        <v>2686334.4099999997</v>
      </c>
      <c r="Q14" s="130"/>
      <c r="R14" s="346">
        <f>SUM(R7:R13)</f>
        <v>2048092.57</v>
      </c>
      <c r="S14" s="348">
        <f>SUM(S7:S13)</f>
        <v>638241.83999999985</v>
      </c>
      <c r="T14" s="172"/>
      <c r="U14" s="346">
        <f>SUM(U7:U13)</f>
        <v>0</v>
      </c>
      <c r="V14" s="347">
        <f>SUM(V7:V13)</f>
        <v>0</v>
      </c>
      <c r="W14" s="347">
        <f>SUM(W7:W13)</f>
        <v>0</v>
      </c>
      <c r="X14" s="421">
        <f>SUM(X7:X13)</f>
        <v>0</v>
      </c>
      <c r="Y14" s="424">
        <f>SUM(Y7:Y13)</f>
        <v>638241.83999999985</v>
      </c>
    </row>
    <row r="15" spans="1:25" ht="15.75" customHeight="1" thickTop="1" x14ac:dyDescent="0.3">
      <c r="C15" s="178"/>
      <c r="D15" s="178"/>
      <c r="E15" s="178"/>
      <c r="M15" s="218"/>
      <c r="N15" s="168"/>
      <c r="O15" s="168"/>
      <c r="P15" s="168"/>
      <c r="R15" s="168"/>
      <c r="S15" s="168"/>
      <c r="T15" s="167"/>
    </row>
    <row r="16" spans="1:25" ht="15.75" customHeight="1" x14ac:dyDescent="0.3">
      <c r="C16" s="178"/>
      <c r="D16" s="178"/>
      <c r="E16" s="178"/>
      <c r="M16" s="218"/>
      <c r="N16" s="168"/>
      <c r="O16" s="168"/>
      <c r="P16" s="168"/>
      <c r="R16" s="168"/>
      <c r="S16" s="168"/>
      <c r="T16" s="167"/>
    </row>
    <row r="17" spans="2:20" ht="15.75" customHeight="1" x14ac:dyDescent="0.3">
      <c r="B17" s="132" t="s">
        <v>109</v>
      </c>
      <c r="C17" s="178"/>
      <c r="D17" s="178"/>
      <c r="E17" s="178"/>
      <c r="M17" s="218"/>
      <c r="N17" s="168"/>
      <c r="O17" s="168"/>
      <c r="P17" s="168"/>
      <c r="R17" s="168"/>
      <c r="S17" s="168"/>
      <c r="T17" s="167"/>
    </row>
    <row r="18" spans="2:20" ht="15.75" customHeight="1" x14ac:dyDescent="0.3">
      <c r="B18" s="582" t="s">
        <v>216</v>
      </c>
      <c r="C18" s="582"/>
      <c r="D18" s="582"/>
      <c r="E18" s="582"/>
      <c r="F18" s="582"/>
      <c r="G18" s="582"/>
      <c r="H18" s="173"/>
      <c r="I18" s="173"/>
      <c r="J18" s="173"/>
      <c r="M18" s="218"/>
      <c r="N18" s="168"/>
      <c r="O18" s="168"/>
      <c r="P18" s="168"/>
      <c r="R18" s="168"/>
      <c r="S18" s="168"/>
      <c r="T18" s="167"/>
    </row>
    <row r="19" spans="2:20" ht="15.75" customHeight="1" x14ac:dyDescent="0.3">
      <c r="C19" s="178"/>
      <c r="D19" s="178"/>
      <c r="E19" s="178"/>
      <c r="M19" s="218"/>
      <c r="N19" s="168"/>
      <c r="O19" s="168"/>
      <c r="P19" s="168"/>
      <c r="R19" s="168"/>
      <c r="S19" s="168"/>
      <c r="T19" s="167"/>
    </row>
    <row r="20" spans="2:20" ht="15.75" customHeight="1" x14ac:dyDescent="0.3">
      <c r="B20" s="582" t="s">
        <v>113</v>
      </c>
      <c r="C20" s="582"/>
      <c r="D20" s="582"/>
      <c r="E20" s="582"/>
      <c r="F20" s="582"/>
      <c r="G20" s="582"/>
      <c r="H20" s="173"/>
      <c r="I20" s="173"/>
      <c r="J20" s="173"/>
      <c r="M20" s="218"/>
      <c r="N20" s="168"/>
      <c r="O20" s="168"/>
      <c r="P20" s="168"/>
      <c r="R20" s="168"/>
      <c r="S20" s="168"/>
      <c r="T20" s="167"/>
    </row>
    <row r="21" spans="2:20" ht="15.75" customHeight="1" x14ac:dyDescent="0.3">
      <c r="B21" s="173"/>
      <c r="C21" s="173"/>
      <c r="D21" s="173"/>
      <c r="E21" s="173"/>
      <c r="F21" s="174"/>
      <c r="G21" s="173"/>
      <c r="H21" s="173"/>
      <c r="I21" s="173"/>
      <c r="J21" s="173"/>
      <c r="M21" s="218"/>
      <c r="N21" s="168"/>
      <c r="O21" s="168"/>
      <c r="P21" s="168"/>
      <c r="R21" s="168"/>
      <c r="S21" s="168"/>
      <c r="T21" s="167"/>
    </row>
    <row r="22" spans="2:20" ht="15.75" customHeight="1" x14ac:dyDescent="0.3">
      <c r="B22" s="582" t="s">
        <v>134</v>
      </c>
      <c r="C22" s="582"/>
      <c r="D22" s="582"/>
      <c r="E22" s="582"/>
      <c r="F22" s="582"/>
      <c r="G22" s="582"/>
      <c r="H22" s="173"/>
      <c r="I22" s="173"/>
      <c r="J22" s="173"/>
      <c r="M22" s="218"/>
      <c r="N22" s="168"/>
      <c r="O22" s="168"/>
      <c r="P22" s="168"/>
      <c r="R22" s="168"/>
      <c r="S22" s="168"/>
      <c r="T22" s="167"/>
    </row>
    <row r="23" spans="2:20" ht="15.75" customHeight="1" x14ac:dyDescent="0.3">
      <c r="B23" s="593" t="s">
        <v>133</v>
      </c>
      <c r="C23" s="582"/>
      <c r="D23" s="582"/>
      <c r="E23" s="582"/>
      <c r="F23" s="582"/>
      <c r="G23" s="582"/>
      <c r="H23" s="173"/>
      <c r="I23" s="173"/>
      <c r="J23" s="173"/>
      <c r="M23" s="218"/>
      <c r="N23" s="168"/>
      <c r="O23" s="168"/>
      <c r="P23" s="168"/>
      <c r="R23" s="168"/>
      <c r="S23" s="168"/>
      <c r="T23" s="167"/>
    </row>
    <row r="24" spans="2:20" ht="15.75" customHeight="1" x14ac:dyDescent="0.3">
      <c r="B24" s="173"/>
      <c r="C24" s="173"/>
      <c r="D24" s="173"/>
      <c r="E24" s="173"/>
      <c r="F24" s="174"/>
      <c r="G24" s="173"/>
      <c r="H24" s="173"/>
      <c r="I24" s="173"/>
      <c r="J24" s="173"/>
      <c r="M24" s="218"/>
      <c r="N24" s="168"/>
      <c r="O24" s="168"/>
      <c r="P24" s="168"/>
      <c r="R24" s="168"/>
      <c r="S24" s="168"/>
      <c r="T24" s="167"/>
    </row>
    <row r="25" spans="2:20" ht="15.75" customHeight="1" x14ac:dyDescent="0.3">
      <c r="B25" s="131" t="s">
        <v>96</v>
      </c>
      <c r="C25" s="176" t="s">
        <v>99</v>
      </c>
      <c r="D25" s="176" t="s">
        <v>100</v>
      </c>
      <c r="E25" s="176"/>
      <c r="F25" s="174"/>
      <c r="G25" s="173"/>
      <c r="H25" s="173"/>
      <c r="I25" s="173"/>
      <c r="J25" s="173"/>
      <c r="M25" s="218"/>
      <c r="N25" s="168"/>
      <c r="O25" s="168"/>
      <c r="P25" s="168"/>
      <c r="R25" s="168"/>
      <c r="S25" s="168"/>
      <c r="T25" s="167"/>
    </row>
    <row r="26" spans="2:20" ht="15.75" customHeight="1" x14ac:dyDescent="0.3">
      <c r="B26" s="135" t="s">
        <v>97</v>
      </c>
      <c r="C26" s="178" t="s">
        <v>189</v>
      </c>
      <c r="D26" s="178" t="s">
        <v>103</v>
      </c>
      <c r="E26" s="178"/>
      <c r="F26" s="174"/>
      <c r="G26" s="173"/>
      <c r="H26" s="173"/>
      <c r="I26" s="173"/>
      <c r="J26" s="173"/>
      <c r="M26" s="218"/>
      <c r="N26" s="168"/>
      <c r="O26" s="168"/>
      <c r="P26" s="168"/>
      <c r="R26" s="168"/>
      <c r="S26" s="168"/>
      <c r="T26" s="167"/>
    </row>
    <row r="27" spans="2:20" ht="15.75" customHeight="1" x14ac:dyDescent="0.3">
      <c r="B27" s="135" t="s">
        <v>172</v>
      </c>
      <c r="C27" s="178" t="s">
        <v>146</v>
      </c>
      <c r="D27" s="178" t="s">
        <v>147</v>
      </c>
      <c r="E27" s="178"/>
      <c r="F27" s="174"/>
      <c r="G27" s="173"/>
      <c r="H27" s="173"/>
      <c r="I27" s="173"/>
      <c r="J27" s="173"/>
      <c r="M27" s="218"/>
      <c r="N27" s="168"/>
      <c r="O27" s="168"/>
      <c r="P27" s="168"/>
      <c r="R27" s="168"/>
      <c r="S27" s="168"/>
      <c r="T27" s="167"/>
    </row>
    <row r="28" spans="2:20" ht="15.75" customHeight="1" x14ac:dyDescent="0.3">
      <c r="B28" s="135" t="s">
        <v>98</v>
      </c>
      <c r="C28" s="178" t="s">
        <v>173</v>
      </c>
      <c r="D28" s="178" t="s">
        <v>190</v>
      </c>
      <c r="E28" s="178"/>
      <c r="M28" s="218"/>
      <c r="N28" s="168"/>
      <c r="O28" s="168"/>
      <c r="P28" s="168"/>
      <c r="R28" s="168"/>
      <c r="S28" s="168"/>
      <c r="T28" s="167"/>
    </row>
    <row r="29" spans="2:20" ht="15.75" customHeight="1" x14ac:dyDescent="0.3">
      <c r="B29" s="135" t="s">
        <v>154</v>
      </c>
      <c r="C29" s="178" t="s">
        <v>187</v>
      </c>
      <c r="D29" s="178" t="s">
        <v>188</v>
      </c>
      <c r="E29" s="178"/>
      <c r="M29" s="218"/>
      <c r="N29" s="168"/>
      <c r="O29" s="168"/>
      <c r="P29" s="168"/>
      <c r="R29" s="168"/>
      <c r="S29" s="168"/>
      <c r="T29" s="167"/>
    </row>
    <row r="30" spans="2:20" ht="15.75" customHeight="1" x14ac:dyDescent="0.3">
      <c r="B30" s="135" t="s">
        <v>206</v>
      </c>
      <c r="C30" s="178" t="s">
        <v>187</v>
      </c>
      <c r="D30" s="178" t="s">
        <v>188</v>
      </c>
      <c r="E30" s="178"/>
      <c r="M30" s="218"/>
      <c r="N30" s="168"/>
      <c r="O30" s="168"/>
      <c r="P30" s="168"/>
      <c r="R30" s="168"/>
      <c r="S30" s="168"/>
      <c r="T30" s="167"/>
    </row>
    <row r="31" spans="2:20" ht="15.75" customHeight="1" x14ac:dyDescent="0.3">
      <c r="C31" s="178"/>
      <c r="D31" s="178"/>
      <c r="E31" s="178"/>
      <c r="M31" s="218"/>
      <c r="N31" s="168"/>
      <c r="O31" s="168"/>
      <c r="P31" s="168"/>
      <c r="R31" s="168"/>
      <c r="S31" s="168"/>
      <c r="T31" s="167"/>
    </row>
    <row r="32" spans="2:20" ht="15.75" customHeight="1" x14ac:dyDescent="0.3">
      <c r="B32" s="581" t="s">
        <v>300</v>
      </c>
      <c r="C32" s="581"/>
      <c r="D32" s="581"/>
      <c r="E32" s="581"/>
      <c r="F32" s="581"/>
      <c r="G32" s="581"/>
      <c r="H32" s="581"/>
      <c r="I32" s="581"/>
      <c r="M32" s="218"/>
      <c r="N32" s="168"/>
      <c r="O32" s="168"/>
      <c r="P32" s="168"/>
      <c r="R32" s="168"/>
      <c r="S32" s="168"/>
      <c r="T32" s="167"/>
    </row>
    <row r="33" spans="2:25" ht="15.75" customHeight="1" x14ac:dyDescent="0.3">
      <c r="B33" s="128"/>
      <c r="C33" s="178"/>
      <c r="D33" s="178"/>
      <c r="E33" s="178"/>
      <c r="M33" s="218"/>
      <c r="N33" s="168"/>
      <c r="O33" s="168"/>
      <c r="P33" s="168"/>
      <c r="R33" s="168"/>
      <c r="S33" s="168"/>
      <c r="T33" s="167"/>
    </row>
    <row r="34" spans="2:25" ht="15.75" customHeight="1" x14ac:dyDescent="0.3">
      <c r="B34" s="187"/>
      <c r="C34" s="210"/>
      <c r="D34" s="210"/>
      <c r="E34" s="210"/>
      <c r="F34" s="210"/>
      <c r="G34" s="187"/>
      <c r="H34" s="187"/>
      <c r="I34" s="187"/>
      <c r="J34" s="187"/>
      <c r="K34" s="187"/>
      <c r="L34" s="187"/>
      <c r="M34" s="187"/>
      <c r="N34" s="187"/>
      <c r="O34" s="187"/>
      <c r="P34" s="187"/>
      <c r="Q34" s="187"/>
      <c r="R34" s="187"/>
      <c r="S34" s="187"/>
    </row>
    <row r="35" spans="2:25" ht="15.75" customHeight="1" x14ac:dyDescent="0.3">
      <c r="R35" s="295" t="s">
        <v>219</v>
      </c>
    </row>
    <row r="36" spans="2:25" ht="15.75" customHeight="1" x14ac:dyDescent="0.3">
      <c r="B36" s="184" t="s">
        <v>218</v>
      </c>
      <c r="C36" s="185" t="s">
        <v>1</v>
      </c>
      <c r="D36" s="185"/>
      <c r="E36" s="185"/>
      <c r="F36" s="515" t="s">
        <v>33</v>
      </c>
      <c r="G36" s="185" t="s">
        <v>34</v>
      </c>
      <c r="H36" s="185"/>
      <c r="I36" s="185"/>
      <c r="J36" s="185"/>
      <c r="K36" s="185"/>
      <c r="L36" s="185"/>
      <c r="M36" s="185" t="s">
        <v>35</v>
      </c>
      <c r="N36" s="185" t="s">
        <v>36</v>
      </c>
      <c r="O36" s="187"/>
      <c r="P36" s="187"/>
      <c r="Q36" s="187"/>
      <c r="R36" s="187" t="s">
        <v>79</v>
      </c>
      <c r="S36" s="187"/>
    </row>
    <row r="37" spans="2:25" ht="15.75" customHeight="1" x14ac:dyDescent="0.3">
      <c r="B37" s="189"/>
      <c r="C37" s="145"/>
      <c r="D37" s="145"/>
      <c r="E37" s="145"/>
      <c r="F37" s="516"/>
      <c r="G37" s="145"/>
      <c r="H37" s="145"/>
      <c r="I37" s="145"/>
      <c r="J37" s="145"/>
      <c r="K37" s="145"/>
      <c r="L37" s="145"/>
      <c r="M37" s="145"/>
      <c r="N37" s="145"/>
      <c r="O37" s="140"/>
      <c r="P37" s="140"/>
      <c r="Q37" s="140"/>
      <c r="R37" s="140"/>
      <c r="S37" s="140"/>
    </row>
    <row r="38" spans="2:25" ht="15.75" customHeight="1" x14ac:dyDescent="0.3">
      <c r="B38" s="189"/>
      <c r="C38" s="145"/>
      <c r="D38" s="145"/>
      <c r="E38" s="145"/>
      <c r="F38" s="516"/>
      <c r="G38" s="145"/>
      <c r="H38" s="145"/>
      <c r="I38" s="145"/>
      <c r="J38" s="145"/>
      <c r="K38" s="145"/>
      <c r="L38" s="145"/>
      <c r="M38" s="145"/>
      <c r="N38" s="145"/>
      <c r="O38" s="140"/>
      <c r="P38" s="140"/>
      <c r="Q38" s="140"/>
      <c r="R38" s="140"/>
      <c r="S38" s="140"/>
    </row>
    <row r="39" spans="2:25" ht="15.75" customHeight="1" x14ac:dyDescent="0.3">
      <c r="B39" s="189"/>
      <c r="C39" s="467"/>
      <c r="D39" s="467"/>
      <c r="E39" s="467"/>
      <c r="F39" s="516"/>
      <c r="G39" s="467"/>
      <c r="H39" s="467"/>
      <c r="I39" s="467"/>
      <c r="J39" s="467"/>
      <c r="K39" s="467"/>
      <c r="L39" s="467"/>
      <c r="M39" s="467"/>
      <c r="N39" s="467"/>
      <c r="O39" s="140"/>
      <c r="P39" s="140"/>
      <c r="Q39" s="140"/>
      <c r="R39" s="140"/>
      <c r="S39" s="140"/>
    </row>
    <row r="40" spans="2:25" ht="15.75" customHeight="1" x14ac:dyDescent="0.3">
      <c r="B40" s="189"/>
      <c r="C40" s="467"/>
      <c r="D40" s="467"/>
      <c r="E40" s="467"/>
      <c r="F40" s="516"/>
      <c r="G40" s="467"/>
      <c r="H40" s="467"/>
      <c r="I40" s="467"/>
      <c r="J40" s="467"/>
      <c r="K40" s="467"/>
      <c r="L40" s="467"/>
      <c r="M40" s="467"/>
      <c r="N40" s="467"/>
      <c r="O40" s="140"/>
      <c r="P40" s="140"/>
      <c r="Q40" s="140"/>
      <c r="R40" s="140"/>
      <c r="S40" s="140"/>
    </row>
    <row r="41" spans="2:25" ht="15.75" customHeight="1" x14ac:dyDescent="0.3">
      <c r="B41" s="189"/>
      <c r="C41" s="467"/>
      <c r="D41" s="467"/>
      <c r="E41" s="467"/>
      <c r="F41" s="516"/>
      <c r="G41" s="467"/>
      <c r="H41" s="467"/>
      <c r="I41" s="467"/>
      <c r="J41" s="467"/>
      <c r="K41" s="467"/>
      <c r="L41" s="467"/>
      <c r="M41" s="467"/>
      <c r="N41" s="467"/>
      <c r="O41" s="140"/>
      <c r="P41" s="140"/>
      <c r="Q41" s="140"/>
      <c r="R41" s="140"/>
      <c r="S41" s="140"/>
    </row>
    <row r="42" spans="2:25" ht="15.75" customHeight="1" x14ac:dyDescent="0.3">
      <c r="B42" s="189"/>
      <c r="C42" s="467"/>
      <c r="D42" s="467"/>
      <c r="E42" s="467"/>
      <c r="F42" s="516"/>
      <c r="G42" s="467"/>
      <c r="H42" s="467"/>
      <c r="I42" s="467"/>
      <c r="J42" s="467"/>
      <c r="K42" s="467"/>
      <c r="L42" s="467"/>
      <c r="M42" s="467"/>
      <c r="N42" s="467"/>
      <c r="O42" s="140"/>
      <c r="P42" s="140"/>
      <c r="Q42" s="140"/>
      <c r="R42" s="140"/>
      <c r="S42" s="140"/>
    </row>
    <row r="43" spans="2:25" ht="15.75" customHeight="1" x14ac:dyDescent="0.3">
      <c r="B43" s="189"/>
      <c r="C43" s="145"/>
      <c r="D43" s="145"/>
      <c r="E43" s="145"/>
      <c r="F43" s="516"/>
      <c r="G43" s="145"/>
      <c r="H43" s="145"/>
      <c r="I43" s="145"/>
      <c r="J43" s="145"/>
      <c r="K43" s="145"/>
      <c r="L43" s="145"/>
      <c r="M43" s="145"/>
      <c r="N43" s="145"/>
      <c r="O43" s="140"/>
      <c r="P43" s="140"/>
      <c r="Q43" s="140"/>
      <c r="R43" s="140"/>
      <c r="S43" s="140"/>
    </row>
    <row r="44" spans="2:25" ht="15.75" customHeight="1" x14ac:dyDescent="0.3">
      <c r="B44" s="189"/>
      <c r="C44" s="145"/>
      <c r="D44" s="145"/>
      <c r="E44" s="145"/>
      <c r="F44" s="516"/>
      <c r="G44" s="145"/>
      <c r="H44" s="145"/>
      <c r="I44" s="145"/>
      <c r="J44" s="145"/>
      <c r="K44" s="145"/>
      <c r="L44" s="145"/>
      <c r="M44" s="145"/>
      <c r="N44" s="145"/>
      <c r="O44" s="140"/>
      <c r="P44" s="146"/>
      <c r="Q44" s="146"/>
      <c r="R44" s="146"/>
      <c r="S44" s="146"/>
      <c r="T44" s="146"/>
      <c r="U44" s="143"/>
    </row>
    <row r="45" spans="2:25" ht="15.75" customHeight="1" x14ac:dyDescent="0.3">
      <c r="B45" s="189"/>
      <c r="C45" s="145"/>
      <c r="D45" s="145"/>
      <c r="E45" s="145"/>
      <c r="F45" s="516"/>
      <c r="G45" s="145"/>
      <c r="H45" s="145"/>
      <c r="I45" s="145"/>
      <c r="J45" s="145"/>
      <c r="K45" s="145"/>
      <c r="L45" s="145"/>
      <c r="M45" s="145"/>
      <c r="N45" s="145"/>
      <c r="P45" s="143"/>
      <c r="Q45" s="143"/>
      <c r="R45" s="298"/>
      <c r="S45" s="143"/>
      <c r="T45" s="146"/>
      <c r="U45" s="143"/>
      <c r="X45" s="168"/>
      <c r="Y45" s="168"/>
    </row>
    <row r="46" spans="2:25" ht="15.75" customHeight="1" x14ac:dyDescent="0.3">
      <c r="B46" s="204"/>
      <c r="C46" s="205"/>
      <c r="D46" s="205"/>
      <c r="E46" s="205"/>
      <c r="F46" s="158"/>
      <c r="G46" s="207"/>
      <c r="H46" s="207"/>
      <c r="I46" s="207"/>
      <c r="J46" s="207"/>
      <c r="K46" s="207"/>
      <c r="L46" s="207"/>
      <c r="M46" s="161"/>
      <c r="N46" s="208"/>
      <c r="O46" s="164"/>
      <c r="P46" s="163"/>
      <c r="Q46" s="164"/>
      <c r="R46" s="143"/>
      <c r="S46" s="143"/>
      <c r="T46" s="162"/>
      <c r="U46" s="143"/>
      <c r="W46" s="168"/>
      <c r="X46" s="168"/>
    </row>
    <row r="47" spans="2:25" ht="15.75" customHeight="1" x14ac:dyDescent="0.3">
      <c r="B47" s="229"/>
      <c r="C47" s="224"/>
      <c r="D47" s="224"/>
      <c r="E47" s="224"/>
      <c r="F47" s="158"/>
      <c r="G47" s="230"/>
      <c r="H47" s="230"/>
      <c r="I47" s="230"/>
      <c r="J47" s="230"/>
      <c r="K47" s="230"/>
      <c r="L47" s="230"/>
      <c r="M47" s="232"/>
      <c r="N47" s="235"/>
      <c r="O47" s="140"/>
      <c r="P47" s="146"/>
      <c r="Q47" s="146"/>
      <c r="R47" s="143"/>
      <c r="S47" s="143"/>
      <c r="T47" s="162"/>
      <c r="U47" s="143"/>
    </row>
    <row r="48" spans="2:25" ht="15.75" customHeight="1" x14ac:dyDescent="0.3">
      <c r="C48" s="224"/>
      <c r="D48" s="224"/>
      <c r="E48" s="224"/>
      <c r="F48" s="158"/>
      <c r="G48" s="225"/>
      <c r="H48" s="225"/>
      <c r="I48" s="225"/>
      <c r="J48" s="225"/>
      <c r="K48" s="225"/>
      <c r="L48" s="225"/>
      <c r="M48" s="226"/>
      <c r="N48" s="203"/>
      <c r="O48" s="140"/>
      <c r="P48" s="143"/>
      <c r="Q48" s="143"/>
      <c r="R48" s="143"/>
      <c r="S48" s="143"/>
      <c r="T48" s="162"/>
      <c r="U48" s="143"/>
    </row>
    <row r="49" spans="2:23" ht="15.75" customHeight="1" x14ac:dyDescent="0.3">
      <c r="C49" s="224"/>
      <c r="D49" s="224"/>
      <c r="E49" s="224"/>
      <c r="F49" s="158"/>
      <c r="G49" s="225"/>
      <c r="H49" s="225"/>
      <c r="I49" s="225"/>
      <c r="J49" s="225"/>
      <c r="K49" s="225"/>
      <c r="L49" s="225"/>
      <c r="M49" s="226"/>
      <c r="N49" s="203"/>
      <c r="O49" s="236"/>
      <c r="P49" s="143"/>
      <c r="Q49" s="143"/>
      <c r="R49" s="143"/>
      <c r="S49" s="143"/>
      <c r="T49" s="146"/>
      <c r="U49" s="143"/>
    </row>
    <row r="50" spans="2:23" ht="15.75" customHeight="1" x14ac:dyDescent="0.3">
      <c r="C50" s="224"/>
      <c r="D50" s="224"/>
      <c r="E50" s="224"/>
      <c r="F50" s="158"/>
      <c r="G50" s="225"/>
      <c r="H50" s="225"/>
      <c r="I50" s="225"/>
      <c r="J50" s="225"/>
      <c r="K50" s="225"/>
      <c r="L50" s="225"/>
      <c r="M50" s="226"/>
      <c r="N50" s="227"/>
      <c r="O50" s="228"/>
      <c r="P50" s="228"/>
      <c r="Q50" s="146"/>
      <c r="R50" s="143"/>
      <c r="S50" s="143"/>
      <c r="T50" s="146"/>
      <c r="U50" s="143"/>
      <c r="W50" s="168"/>
    </row>
    <row r="51" spans="2:23" ht="15.75" customHeight="1" x14ac:dyDescent="0.3">
      <c r="B51" s="229"/>
      <c r="C51" s="224"/>
      <c r="D51" s="224"/>
      <c r="E51" s="224"/>
      <c r="F51" s="158"/>
      <c r="G51" s="230"/>
      <c r="H51" s="230"/>
      <c r="I51" s="230"/>
      <c r="J51" s="230"/>
      <c r="K51" s="230"/>
      <c r="L51" s="230"/>
      <c r="M51" s="226"/>
      <c r="N51" s="203"/>
      <c r="O51" s="231"/>
      <c r="P51" s="237"/>
      <c r="Q51" s="146"/>
      <c r="R51" s="143"/>
      <c r="S51" s="143"/>
      <c r="T51" s="146"/>
      <c r="U51" s="143"/>
    </row>
    <row r="52" spans="2:23" ht="15.75" customHeight="1" x14ac:dyDescent="0.3">
      <c r="B52" s="229"/>
      <c r="C52" s="224"/>
      <c r="D52" s="224"/>
      <c r="E52" s="224"/>
      <c r="F52" s="158"/>
      <c r="G52" s="230"/>
      <c r="H52" s="230"/>
      <c r="I52" s="230"/>
      <c r="J52" s="230"/>
      <c r="K52" s="230"/>
      <c r="L52" s="230"/>
      <c r="M52" s="226"/>
      <c r="N52" s="203"/>
      <c r="O52" s="231"/>
      <c r="P52" s="237"/>
      <c r="Q52" s="146"/>
      <c r="R52" s="143"/>
      <c r="S52" s="143"/>
      <c r="T52" s="146"/>
      <c r="U52" s="143"/>
      <c r="V52" s="401" t="s">
        <v>202</v>
      </c>
      <c r="W52" s="168">
        <f>W14</f>
        <v>0</v>
      </c>
    </row>
    <row r="53" spans="2:23" ht="15.75" customHeight="1" x14ac:dyDescent="0.3">
      <c r="B53" s="229"/>
      <c r="C53" s="224"/>
      <c r="D53" s="224"/>
      <c r="E53" s="224"/>
      <c r="F53" s="158"/>
      <c r="G53" s="230"/>
      <c r="H53" s="230"/>
      <c r="I53" s="230"/>
      <c r="J53" s="230"/>
      <c r="K53" s="230"/>
      <c r="L53" s="230"/>
      <c r="M53" s="226"/>
      <c r="N53" s="203"/>
      <c r="O53" s="231"/>
      <c r="P53" s="231"/>
      <c r="Q53" s="140"/>
    </row>
    <row r="54" spans="2:23" ht="15.75" customHeight="1" x14ac:dyDescent="0.3">
      <c r="B54" s="229"/>
      <c r="C54" s="224"/>
      <c r="D54" s="224"/>
      <c r="E54" s="224"/>
      <c r="F54" s="158"/>
      <c r="G54" s="230"/>
      <c r="H54" s="230"/>
      <c r="I54" s="230"/>
      <c r="J54" s="230"/>
      <c r="K54" s="230"/>
      <c r="L54" s="230"/>
      <c r="M54" s="232"/>
      <c r="N54" s="208"/>
      <c r="O54" s="231"/>
      <c r="P54" s="231"/>
      <c r="Q54" s="140"/>
    </row>
    <row r="55" spans="2:23" ht="15.75" customHeight="1" x14ac:dyDescent="0.3"/>
    <row r="56" spans="2:23" ht="15.75" customHeight="1" x14ac:dyDescent="0.3">
      <c r="F56" s="144"/>
      <c r="G56" s="234"/>
      <c r="H56" s="234"/>
      <c r="I56" s="234"/>
      <c r="J56" s="234"/>
      <c r="K56" s="234"/>
      <c r="L56" s="234"/>
    </row>
    <row r="57" spans="2:23" ht="15.75" customHeight="1" x14ac:dyDescent="0.3"/>
    <row r="58" spans="2:23" ht="15.75" customHeight="1" x14ac:dyDescent="0.3"/>
    <row r="59" spans="2:23" ht="15.75" customHeight="1" x14ac:dyDescent="0.3"/>
    <row r="60" spans="2:23" ht="15.75" customHeight="1" x14ac:dyDescent="0.3"/>
  </sheetData>
  <mergeCells count="7">
    <mergeCell ref="U4:W4"/>
    <mergeCell ref="U5:W5"/>
    <mergeCell ref="B32:I32"/>
    <mergeCell ref="B23:G23"/>
    <mergeCell ref="B18:G18"/>
    <mergeCell ref="B20:G20"/>
    <mergeCell ref="B22:G22"/>
  </mergeCells>
  <conditionalFormatting sqref="A7:P7 N8:P8 R7:S13 A9:P13 U7:Y13">
    <cfRule type="expression" dxfId="111" priority="3">
      <formula>MOD(ROW(),2)=0</formula>
    </cfRule>
  </conditionalFormatting>
  <conditionalFormatting sqref="A8:G8 J8:M8">
    <cfRule type="expression" dxfId="110" priority="1">
      <formula>MOD(ROW(),2)=0</formula>
    </cfRule>
  </conditionalFormatting>
  <conditionalFormatting sqref="H8:I8">
    <cfRule type="expression" dxfId="109" priority="2">
      <formula>MOD(ROW(),2)=0</formula>
    </cfRule>
  </conditionalFormatting>
  <hyperlinks>
    <hyperlink ref="B23" r:id="rId1" xr:uid="{00000000-0004-0000-1700-000000000000}"/>
  </hyperlinks>
  <printOptions horizontalCentered="1" gridLines="1"/>
  <pageMargins left="0" right="0" top="0.75" bottom="0.75" header="0.3" footer="0.3"/>
  <pageSetup scale="52"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X67"/>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V52" sqref="V52"/>
    </sheetView>
  </sheetViews>
  <sheetFormatPr defaultColWidth="9.109375" defaultRowHeight="14.4" x14ac:dyDescent="0.3"/>
  <cols>
    <col min="1" max="1" width="7.88671875" style="135" customWidth="1"/>
    <col min="2" max="2" width="41.6640625" style="135" customWidth="1"/>
    <col min="3" max="3" width="30.5546875" style="135" customWidth="1"/>
    <col min="4" max="4" width="13.6640625" style="135" customWidth="1"/>
    <col min="5" max="5" width="16.88671875" style="135" customWidth="1"/>
    <col min="6" max="6" width="14.33203125" style="135" customWidth="1"/>
    <col min="7" max="7" width="11.33203125" style="135" customWidth="1"/>
    <col min="8" max="8" width="11.5546875" style="135" customWidth="1"/>
    <col min="9" max="9" width="12.109375" style="135" customWidth="1"/>
    <col min="10" max="10" width="12.6640625" style="135" customWidth="1"/>
    <col min="11" max="11" width="16.109375" style="135" customWidth="1"/>
    <col min="12" max="12" width="15.109375" style="135" customWidth="1"/>
    <col min="13" max="13" width="14" style="135" customWidth="1"/>
    <col min="14" max="14" width="13.6640625" style="135" customWidth="1"/>
    <col min="15" max="15" width="14.44140625" style="135" customWidth="1"/>
    <col min="16" max="16" width="12.109375" style="135" customWidth="1"/>
    <col min="17" max="17" width="3.6640625" style="146" customWidth="1"/>
    <col min="18" max="18" width="16.44140625" style="135" customWidth="1"/>
    <col min="19" max="19" width="14.109375" style="135" customWidth="1"/>
    <col min="20" max="20" width="3.6640625" style="135" customWidth="1"/>
    <col min="21" max="21" width="11.5546875" style="135" customWidth="1"/>
    <col min="22" max="22" width="14.88671875" style="135" bestFit="1" customWidth="1"/>
    <col min="23" max="23" width="10" style="135" customWidth="1"/>
    <col min="24" max="24" width="14.33203125" style="135" customWidth="1"/>
    <col min="25" max="16384" width="9.109375" style="135"/>
  </cols>
  <sheetData>
    <row r="1" spans="1:24" ht="15.75" customHeight="1" x14ac:dyDescent="0.3">
      <c r="A1" s="134" t="s">
        <v>221</v>
      </c>
      <c r="T1" s="140"/>
    </row>
    <row r="2" spans="1:24" ht="15.75" customHeight="1" x14ac:dyDescent="0.3">
      <c r="A2" s="138" t="str">
        <f>('#1461 Inlet Grove Comm HS '!A2)</f>
        <v>Federal Grant Allocations/Reimbursements as of: 08/30/2024</v>
      </c>
      <c r="B2" s="193"/>
      <c r="M2" s="139"/>
      <c r="N2" s="139"/>
      <c r="P2" s="140"/>
      <c r="R2" s="140"/>
      <c r="S2" s="140"/>
      <c r="T2" s="140"/>
    </row>
    <row r="3" spans="1:24" ht="15.75" customHeight="1" x14ac:dyDescent="0.3">
      <c r="A3" s="141" t="s">
        <v>67</v>
      </c>
      <c r="B3" s="132"/>
      <c r="D3" s="132"/>
      <c r="E3" s="132"/>
      <c r="P3" s="140"/>
      <c r="R3" s="140"/>
      <c r="S3" s="140"/>
      <c r="T3" s="140"/>
      <c r="U3" s="136"/>
      <c r="V3" s="142"/>
    </row>
    <row r="4" spans="1:24" ht="15.75" customHeight="1" x14ac:dyDescent="0.3">
      <c r="A4" s="122" t="s">
        <v>143</v>
      </c>
      <c r="M4" s="144"/>
      <c r="N4" s="144"/>
      <c r="O4" s="144"/>
      <c r="P4" s="145"/>
      <c r="Q4" s="144"/>
      <c r="R4" s="140"/>
      <c r="S4" s="140"/>
      <c r="T4" s="145"/>
      <c r="U4" s="577" t="s">
        <v>291</v>
      </c>
      <c r="V4" s="577"/>
      <c r="W4" s="577"/>
      <c r="X4" s="146"/>
    </row>
    <row r="5" spans="1:24" ht="15" thickBot="1" x14ac:dyDescent="0.35">
      <c r="G5" s="147"/>
      <c r="H5" s="147"/>
      <c r="M5" s="144"/>
      <c r="N5" s="144"/>
      <c r="O5" s="144"/>
      <c r="P5" s="145"/>
      <c r="Q5" s="144"/>
      <c r="R5" s="148"/>
      <c r="S5" s="148"/>
      <c r="T5" s="145"/>
      <c r="U5" s="579"/>
      <c r="V5" s="579"/>
      <c r="W5" s="579"/>
      <c r="X5" s="149"/>
    </row>
    <row r="6" spans="1:24" s="238" customFormat="1"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318"/>
      <c r="R6" s="152" t="str">
        <f>'#1571 South Tech Academy'!R6</f>
        <v>Reimbursements through 6/30/2024</v>
      </c>
      <c r="S6" s="153" t="str">
        <f>'#1571 South Tech Academy'!S6</f>
        <v>Available Budget as of 7/1/2024</v>
      </c>
      <c r="T6" s="195"/>
      <c r="U6" s="329" t="s">
        <v>199</v>
      </c>
      <c r="V6" s="330" t="s">
        <v>214</v>
      </c>
      <c r="W6" s="331" t="s">
        <v>215</v>
      </c>
      <c r="X6" s="157" t="str">
        <f>' #3431 Renaissance CS @ WPB'!Y6</f>
        <v>Available Budget as of 08/30/24</v>
      </c>
    </row>
    <row r="7" spans="1:24" ht="15.75" customHeight="1" x14ac:dyDescent="0.3">
      <c r="C7" s="178"/>
      <c r="D7" s="178"/>
      <c r="G7" s="165"/>
      <c r="H7" s="165"/>
      <c r="I7" s="192"/>
      <c r="J7" s="192"/>
      <c r="K7" s="192"/>
      <c r="L7" s="137"/>
      <c r="M7" s="254"/>
      <c r="N7" s="368">
        <v>0</v>
      </c>
      <c r="O7" s="355">
        <f>M7+N7</f>
        <v>0</v>
      </c>
      <c r="P7" s="370">
        <f t="shared" ref="P7" si="0">N7+O7</f>
        <v>0</v>
      </c>
      <c r="Q7" s="379"/>
      <c r="R7" s="382">
        <v>0</v>
      </c>
      <c r="S7" s="356">
        <f>P7-R7</f>
        <v>0</v>
      </c>
      <c r="T7" s="172"/>
      <c r="U7" s="354">
        <v>0</v>
      </c>
      <c r="V7" s="355">
        <v>0</v>
      </c>
      <c r="W7" s="439">
        <f>U7+V7</f>
        <v>0</v>
      </c>
      <c r="X7" s="430">
        <f>S7-W7</f>
        <v>0</v>
      </c>
    </row>
    <row r="8" spans="1:24" ht="15.75" customHeight="1" x14ac:dyDescent="0.3">
      <c r="C8" s="178"/>
      <c r="D8" s="178"/>
      <c r="G8" s="165"/>
      <c r="H8" s="165"/>
      <c r="I8" s="192"/>
      <c r="J8" s="192"/>
      <c r="K8" s="192"/>
      <c r="L8" s="137"/>
      <c r="M8" s="137"/>
      <c r="N8" s="371"/>
      <c r="O8" s="344"/>
      <c r="P8" s="373"/>
      <c r="Q8" s="379"/>
      <c r="R8" s="383"/>
      <c r="S8" s="345"/>
      <c r="T8" s="172"/>
      <c r="U8" s="384"/>
      <c r="V8" s="359"/>
      <c r="W8" s="420"/>
      <c r="X8" s="423"/>
    </row>
    <row r="9" spans="1:24" ht="15.75" customHeight="1" thickBot="1" x14ac:dyDescent="0.35">
      <c r="B9" s="140"/>
      <c r="C9" s="178"/>
      <c r="D9" s="178"/>
      <c r="G9" s="165"/>
      <c r="H9" s="165"/>
      <c r="L9" s="218"/>
      <c r="M9" s="218" t="s">
        <v>37</v>
      </c>
      <c r="N9" s="346">
        <f>SUM(N7:N8)</f>
        <v>0</v>
      </c>
      <c r="O9" s="347">
        <f>SUM(O7:O8)</f>
        <v>0</v>
      </c>
      <c r="P9" s="348">
        <f>SUM(P7:P8)</f>
        <v>0</v>
      </c>
      <c r="Q9" s="277"/>
      <c r="R9" s="346">
        <f t="shared" ref="R9:S9" si="1">SUM(R7:R8)</f>
        <v>0</v>
      </c>
      <c r="S9" s="348">
        <f t="shared" si="1"/>
        <v>0</v>
      </c>
      <c r="T9" s="352"/>
      <c r="U9" s="346">
        <f t="shared" ref="U9:X9" si="2">SUM(U7:U8)</f>
        <v>0</v>
      </c>
      <c r="V9" s="347">
        <f t="shared" si="2"/>
        <v>0</v>
      </c>
      <c r="W9" s="421">
        <f t="shared" si="2"/>
        <v>0</v>
      </c>
      <c r="X9" s="424">
        <f t="shared" si="2"/>
        <v>0</v>
      </c>
    </row>
    <row r="10" spans="1:24" ht="15.75" customHeight="1" thickTop="1" x14ac:dyDescent="0.3">
      <c r="B10" s="140"/>
      <c r="C10" s="178"/>
      <c r="D10" s="178"/>
      <c r="G10" s="165"/>
      <c r="H10" s="165"/>
      <c r="L10" s="218"/>
      <c r="M10" s="168"/>
      <c r="N10" s="168"/>
      <c r="O10" s="168"/>
      <c r="P10" s="140"/>
      <c r="R10" s="168"/>
      <c r="S10" s="168"/>
      <c r="T10" s="167"/>
      <c r="U10" s="140"/>
    </row>
    <row r="11" spans="1:24" ht="15.75" customHeight="1" x14ac:dyDescent="0.3">
      <c r="B11" s="132" t="s">
        <v>109</v>
      </c>
      <c r="C11" s="178"/>
      <c r="D11" s="178"/>
      <c r="G11" s="165"/>
      <c r="H11" s="165"/>
      <c r="L11" s="218"/>
      <c r="M11" s="168"/>
      <c r="N11" s="168"/>
      <c r="O11" s="168"/>
      <c r="P11" s="140"/>
      <c r="R11" s="168"/>
      <c r="S11" s="168"/>
      <c r="T11" s="167"/>
      <c r="U11" s="140"/>
    </row>
    <row r="12" spans="1:24" ht="15.75" customHeight="1" x14ac:dyDescent="0.3">
      <c r="B12" s="592" t="s">
        <v>216</v>
      </c>
      <c r="C12" s="592"/>
      <c r="D12" s="592"/>
      <c r="E12" s="592"/>
      <c r="F12" s="592"/>
      <c r="G12" s="165"/>
      <c r="H12" s="165"/>
      <c r="I12" s="197"/>
      <c r="L12" s="218"/>
      <c r="T12" s="140"/>
      <c r="U12" s="140"/>
    </row>
    <row r="13" spans="1:24" ht="15.75" customHeight="1" x14ac:dyDescent="0.3">
      <c r="C13" s="178"/>
      <c r="D13" s="178"/>
      <c r="G13" s="165"/>
      <c r="H13" s="165"/>
      <c r="L13" s="218"/>
      <c r="M13" s="168"/>
      <c r="N13" s="168"/>
      <c r="O13" s="168"/>
      <c r="R13" s="168"/>
      <c r="S13" s="168"/>
      <c r="T13" s="167"/>
      <c r="U13" s="140"/>
    </row>
    <row r="14" spans="1:24" ht="15.75" customHeight="1" x14ac:dyDescent="0.3">
      <c r="B14" s="582" t="s">
        <v>113</v>
      </c>
      <c r="C14" s="582"/>
      <c r="D14" s="582"/>
      <c r="E14" s="582"/>
      <c r="F14" s="582"/>
      <c r="G14" s="165"/>
      <c r="H14" s="165"/>
      <c r="I14" s="173"/>
      <c r="L14" s="218"/>
      <c r="M14" s="168"/>
      <c r="N14" s="168"/>
      <c r="O14" s="168"/>
      <c r="R14" s="168"/>
      <c r="S14" s="168"/>
      <c r="T14" s="167"/>
      <c r="U14" s="140"/>
    </row>
    <row r="15" spans="1:24" ht="15.75" customHeight="1" x14ac:dyDescent="0.3">
      <c r="B15" s="173"/>
      <c r="C15" s="173"/>
      <c r="D15" s="173"/>
      <c r="E15" s="173"/>
      <c r="F15" s="173"/>
      <c r="G15" s="165"/>
      <c r="H15" s="165"/>
      <c r="I15" s="173"/>
      <c r="L15" s="218"/>
      <c r="M15" s="168"/>
      <c r="N15" s="168"/>
      <c r="O15" s="168"/>
      <c r="R15" s="168"/>
      <c r="S15" s="168"/>
      <c r="T15" s="167"/>
      <c r="U15" s="140"/>
    </row>
    <row r="16" spans="1:24" ht="15.75" customHeight="1" x14ac:dyDescent="0.3">
      <c r="B16" s="582" t="s">
        <v>134</v>
      </c>
      <c r="C16" s="582"/>
      <c r="D16" s="582"/>
      <c r="E16" s="582"/>
      <c r="F16" s="582"/>
      <c r="G16" s="165"/>
      <c r="H16" s="165"/>
      <c r="I16" s="173"/>
      <c r="L16" s="218"/>
      <c r="M16" s="168"/>
      <c r="N16" s="168"/>
      <c r="O16" s="168"/>
      <c r="R16" s="168"/>
      <c r="S16" s="168"/>
      <c r="T16" s="167"/>
      <c r="U16" s="140"/>
    </row>
    <row r="17" spans="1:21" ht="15.75" customHeight="1" x14ac:dyDescent="0.3">
      <c r="B17" s="593" t="s">
        <v>133</v>
      </c>
      <c r="C17" s="593"/>
      <c r="D17" s="593"/>
      <c r="E17" s="593"/>
      <c r="F17" s="593"/>
      <c r="G17" s="165"/>
      <c r="H17" s="165"/>
      <c r="I17" s="173"/>
      <c r="L17" s="218"/>
      <c r="M17" s="168"/>
      <c r="N17" s="168"/>
      <c r="O17" s="168"/>
      <c r="R17" s="168"/>
      <c r="S17" s="168"/>
      <c r="T17" s="167"/>
      <c r="U17" s="140"/>
    </row>
    <row r="18" spans="1:21" ht="15.75" customHeight="1" x14ac:dyDescent="0.3">
      <c r="B18" s="173"/>
      <c r="C18" s="173"/>
      <c r="D18" s="173"/>
      <c r="E18" s="173"/>
      <c r="F18" s="173"/>
      <c r="G18" s="165"/>
      <c r="H18" s="165"/>
      <c r="I18" s="173"/>
      <c r="L18" s="218"/>
      <c r="M18" s="168"/>
      <c r="N18" s="168"/>
      <c r="O18" s="168"/>
      <c r="R18" s="168"/>
      <c r="S18" s="168"/>
      <c r="T18" s="167"/>
      <c r="U18" s="140"/>
    </row>
    <row r="19" spans="1:21" ht="15.75" customHeight="1" x14ac:dyDescent="0.3">
      <c r="B19" s="131" t="s">
        <v>96</v>
      </c>
      <c r="C19" s="176" t="s">
        <v>99</v>
      </c>
      <c r="D19" s="176" t="s">
        <v>100</v>
      </c>
      <c r="E19" s="173"/>
      <c r="F19" s="173"/>
      <c r="G19" s="173"/>
      <c r="H19" s="173"/>
      <c r="I19" s="173"/>
      <c r="L19" s="218"/>
      <c r="M19" s="168"/>
      <c r="N19" s="168"/>
      <c r="O19" s="168"/>
      <c r="R19" s="168"/>
      <c r="S19" s="168"/>
      <c r="T19" s="167"/>
      <c r="U19" s="140"/>
    </row>
    <row r="20" spans="1:21" ht="15.75" customHeight="1" x14ac:dyDescent="0.3">
      <c r="C20" s="178"/>
      <c r="D20" s="178"/>
      <c r="E20" s="173"/>
      <c r="F20" s="173"/>
      <c r="G20" s="173"/>
      <c r="H20" s="173"/>
      <c r="I20" s="173"/>
      <c r="L20" s="218"/>
      <c r="M20" s="168"/>
      <c r="N20" s="168"/>
      <c r="O20" s="168"/>
      <c r="R20" s="168"/>
      <c r="S20" s="168"/>
      <c r="T20" s="167"/>
      <c r="U20" s="140"/>
    </row>
    <row r="21" spans="1:21" ht="15.75" customHeight="1" x14ac:dyDescent="0.3">
      <c r="C21" s="178"/>
      <c r="D21" s="178"/>
      <c r="L21" s="218"/>
      <c r="M21" s="168"/>
      <c r="N21" s="168"/>
      <c r="O21" s="168"/>
      <c r="R21" s="168"/>
      <c r="S21" s="168"/>
      <c r="T21" s="167"/>
      <c r="U21" s="140"/>
    </row>
    <row r="22" spans="1:21" ht="15.75" customHeight="1" x14ac:dyDescent="0.3">
      <c r="B22" s="581" t="s">
        <v>300</v>
      </c>
      <c r="C22" s="581"/>
      <c r="D22" s="581"/>
      <c r="E22" s="581"/>
      <c r="F22" s="581"/>
      <c r="G22" s="581"/>
      <c r="H22" s="581"/>
      <c r="L22" s="218"/>
      <c r="M22" s="168"/>
      <c r="N22" s="168"/>
      <c r="O22" s="168"/>
      <c r="R22" s="168"/>
      <c r="S22" s="168"/>
      <c r="T22" s="167"/>
      <c r="U22" s="140"/>
    </row>
    <row r="23" spans="1:21" ht="15.75" customHeight="1" x14ac:dyDescent="0.3">
      <c r="B23" s="128"/>
      <c r="C23" s="178"/>
      <c r="D23" s="178"/>
      <c r="L23" s="218"/>
      <c r="M23" s="168"/>
      <c r="N23" s="168"/>
      <c r="O23" s="168"/>
      <c r="R23" s="168"/>
      <c r="S23" s="168"/>
      <c r="T23" s="167"/>
      <c r="U23" s="140"/>
    </row>
    <row r="24" spans="1:21" ht="15.75" customHeight="1" x14ac:dyDescent="0.3">
      <c r="C24" s="178"/>
      <c r="D24" s="178"/>
      <c r="L24" s="218"/>
      <c r="M24" s="168"/>
      <c r="N24" s="168"/>
      <c r="O24" s="168"/>
      <c r="R24" s="168"/>
      <c r="S24" s="168"/>
      <c r="T24" s="167"/>
      <c r="U24" s="140"/>
    </row>
    <row r="25" spans="1:21" ht="15.75" customHeight="1" x14ac:dyDescent="0.3">
      <c r="B25" s="187"/>
      <c r="C25" s="187"/>
      <c r="D25" s="187"/>
      <c r="E25" s="187"/>
      <c r="F25" s="187"/>
      <c r="G25" s="187"/>
      <c r="H25" s="187"/>
      <c r="I25" s="187"/>
      <c r="J25" s="187"/>
      <c r="K25" s="140"/>
      <c r="L25" s="140"/>
      <c r="M25" s="187"/>
      <c r="N25" s="187"/>
      <c r="O25" s="140"/>
      <c r="P25" s="140"/>
      <c r="R25" s="140"/>
      <c r="S25" s="140"/>
      <c r="T25" s="187"/>
    </row>
    <row r="26" spans="1:21" ht="15.75" customHeight="1" x14ac:dyDescent="0.3">
      <c r="K26" s="180"/>
      <c r="L26" s="180"/>
      <c r="O26" s="180"/>
      <c r="P26" s="180"/>
      <c r="R26" s="290" t="s">
        <v>219</v>
      </c>
      <c r="S26" s="303"/>
      <c r="T26" s="304"/>
    </row>
    <row r="27" spans="1:21" ht="15.75" customHeight="1" x14ac:dyDescent="0.3">
      <c r="B27" s="184" t="s">
        <v>218</v>
      </c>
      <c r="C27" s="185" t="s">
        <v>1</v>
      </c>
      <c r="D27" s="185" t="s">
        <v>33</v>
      </c>
      <c r="E27" s="257" t="s">
        <v>34</v>
      </c>
      <c r="F27" s="185"/>
      <c r="G27" s="578"/>
      <c r="H27" s="578"/>
      <c r="I27" s="578"/>
      <c r="J27" s="185"/>
      <c r="K27" s="185"/>
      <c r="L27" s="185" t="s">
        <v>35</v>
      </c>
      <c r="M27" s="185" t="s">
        <v>36</v>
      </c>
      <c r="N27" s="187"/>
      <c r="O27" s="187"/>
      <c r="P27" s="187"/>
      <c r="R27" s="187" t="s">
        <v>79</v>
      </c>
      <c r="S27" s="187"/>
      <c r="T27" s="296"/>
    </row>
    <row r="28" spans="1:21" ht="15.75" customHeight="1" x14ac:dyDescent="0.3">
      <c r="A28" s="140"/>
      <c r="C28" s="258"/>
      <c r="D28" s="259"/>
      <c r="E28" s="260"/>
      <c r="F28" s="261"/>
      <c r="G28" s="591"/>
      <c r="H28" s="591"/>
      <c r="I28" s="591"/>
      <c r="J28" s="591"/>
      <c r="K28" s="262"/>
      <c r="L28" s="263"/>
      <c r="M28" s="264"/>
      <c r="N28" s="264"/>
      <c r="O28" s="209"/>
      <c r="P28" s="209"/>
      <c r="Q28" s="265"/>
    </row>
    <row r="29" spans="1:21" ht="15.75" customHeight="1" x14ac:dyDescent="0.3">
      <c r="B29" s="229"/>
      <c r="C29" s="266"/>
      <c r="D29" s="267"/>
      <c r="E29" s="268"/>
      <c r="F29" s="207"/>
      <c r="G29" s="230"/>
      <c r="H29" s="230"/>
      <c r="I29" s="230"/>
      <c r="J29" s="230"/>
      <c r="K29" s="230"/>
      <c r="L29" s="226"/>
      <c r="M29" s="203"/>
      <c r="N29" s="231"/>
    </row>
    <row r="30" spans="1:21" ht="15.75" customHeight="1" x14ac:dyDescent="0.3">
      <c r="C30" s="269"/>
      <c r="D30" s="267"/>
      <c r="E30" s="268"/>
      <c r="F30" s="270"/>
      <c r="G30" s="230"/>
      <c r="H30" s="230"/>
      <c r="I30" s="230"/>
      <c r="J30" s="230"/>
      <c r="K30" s="230"/>
      <c r="L30" s="232"/>
      <c r="M30" s="208"/>
      <c r="N30" s="231"/>
      <c r="O30" s="231"/>
      <c r="P30" s="140"/>
    </row>
    <row r="31" spans="1:21" ht="15.75" customHeight="1" x14ac:dyDescent="0.3">
      <c r="D31" s="136"/>
      <c r="E31" s="130"/>
      <c r="F31" s="137"/>
    </row>
    <row r="32" spans="1:21" ht="15.75" customHeight="1" x14ac:dyDescent="0.3">
      <c r="D32" s="136"/>
      <c r="E32" s="271"/>
      <c r="F32" s="233"/>
      <c r="G32" s="234"/>
      <c r="H32" s="234"/>
      <c r="I32" s="234"/>
      <c r="J32" s="234"/>
      <c r="K32" s="234"/>
    </row>
    <row r="33" spans="3:15" ht="15.75" customHeight="1" x14ac:dyDescent="0.3">
      <c r="D33" s="136"/>
      <c r="E33" s="271"/>
      <c r="F33" s="233"/>
      <c r="G33" s="234"/>
      <c r="H33" s="234"/>
      <c r="I33" s="234"/>
      <c r="J33" s="234"/>
      <c r="K33" s="234"/>
    </row>
    <row r="34" spans="3:15" ht="15.75" customHeight="1" x14ac:dyDescent="0.3">
      <c r="C34" s="269"/>
      <c r="D34" s="136"/>
      <c r="E34" s="130"/>
      <c r="F34" s="272"/>
    </row>
    <row r="35" spans="3:15" ht="15.75" customHeight="1" x14ac:dyDescent="0.3">
      <c r="D35" s="136"/>
      <c r="E35" s="130"/>
      <c r="F35" s="137"/>
    </row>
    <row r="36" spans="3:15" ht="15.75" customHeight="1" x14ac:dyDescent="0.3">
      <c r="D36" s="136"/>
      <c r="E36" s="130"/>
      <c r="F36" s="137"/>
    </row>
    <row r="37" spans="3:15" ht="15.75" customHeight="1" x14ac:dyDescent="0.3">
      <c r="D37" s="136"/>
      <c r="E37" s="130"/>
      <c r="F37" s="137"/>
    </row>
    <row r="38" spans="3:15" ht="15.75" customHeight="1" x14ac:dyDescent="0.3">
      <c r="D38" s="136"/>
      <c r="E38" s="130"/>
      <c r="F38" s="137"/>
    </row>
    <row r="39" spans="3:15" ht="15.75" customHeight="1" x14ac:dyDescent="0.3">
      <c r="D39" s="136"/>
      <c r="E39" s="130"/>
      <c r="F39" s="137"/>
    </row>
    <row r="40" spans="3:15" ht="15.75" customHeight="1" x14ac:dyDescent="0.3">
      <c r="E40" s="170"/>
      <c r="F40" s="170"/>
      <c r="G40" s="170"/>
      <c r="H40" s="170"/>
      <c r="I40" s="170"/>
      <c r="J40" s="170"/>
      <c r="K40" s="170"/>
      <c r="L40" s="170"/>
      <c r="M40" s="170"/>
      <c r="N40" s="170"/>
      <c r="O40" s="170"/>
    </row>
    <row r="41" spans="3:15" ht="15.75" customHeight="1" x14ac:dyDescent="0.3"/>
    <row r="42" spans="3:15" ht="15.75" customHeight="1" x14ac:dyDescent="0.3"/>
    <row r="43" spans="3:15" ht="15.75" customHeight="1" x14ac:dyDescent="0.3"/>
    <row r="44" spans="3:15" ht="15.75" customHeight="1" x14ac:dyDescent="0.3"/>
    <row r="45" spans="3:15" ht="15.75" customHeight="1" x14ac:dyDescent="0.3"/>
    <row r="46" spans="3:15" ht="15.75" customHeight="1" x14ac:dyDescent="0.3"/>
    <row r="47" spans="3:15" ht="15.75" customHeight="1" x14ac:dyDescent="0.3"/>
    <row r="48" spans="3:15" ht="15.75" customHeight="1" x14ac:dyDescent="0.3"/>
    <row r="49" spans="16:23" ht="15.75" customHeight="1" x14ac:dyDescent="0.3"/>
    <row r="50" spans="16:23" ht="15.75" customHeight="1" x14ac:dyDescent="0.3">
      <c r="P50" s="143"/>
      <c r="R50" s="143"/>
      <c r="S50" s="143"/>
      <c r="T50" s="143"/>
      <c r="U50" s="143"/>
    </row>
    <row r="51" spans="16:23" ht="15.75" customHeight="1" x14ac:dyDescent="0.3">
      <c r="P51" s="143"/>
      <c r="R51" s="143"/>
      <c r="S51" s="143"/>
      <c r="T51" s="143"/>
      <c r="U51" s="143"/>
    </row>
    <row r="52" spans="16:23" ht="15.75" customHeight="1" x14ac:dyDescent="0.3">
      <c r="P52" s="163"/>
      <c r="R52" s="143"/>
      <c r="S52" s="143"/>
      <c r="T52" s="163"/>
      <c r="U52" s="143"/>
      <c r="V52" s="135" t="s">
        <v>202</v>
      </c>
      <c r="W52" s="168">
        <f>W9</f>
        <v>0</v>
      </c>
    </row>
    <row r="53" spans="16:23" ht="15.75" customHeight="1" x14ac:dyDescent="0.3">
      <c r="P53" s="143"/>
      <c r="R53" s="143"/>
      <c r="S53" s="143"/>
      <c r="T53" s="143"/>
      <c r="U53" s="143"/>
    </row>
    <row r="54" spans="16:23" ht="15.75" customHeight="1" x14ac:dyDescent="0.3">
      <c r="P54" s="143"/>
      <c r="R54" s="143"/>
      <c r="S54" s="143"/>
      <c r="T54" s="143"/>
      <c r="U54" s="143"/>
    </row>
    <row r="55" spans="16:23" ht="15.75" customHeight="1" x14ac:dyDescent="0.3">
      <c r="P55" s="143"/>
      <c r="R55" s="143"/>
      <c r="S55" s="143"/>
      <c r="T55" s="143"/>
      <c r="U55" s="143"/>
    </row>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sheetData>
  <mergeCells count="9">
    <mergeCell ref="U4:W4"/>
    <mergeCell ref="U5:W5"/>
    <mergeCell ref="G27:I27"/>
    <mergeCell ref="G28:J28"/>
    <mergeCell ref="B12:F12"/>
    <mergeCell ref="B14:F14"/>
    <mergeCell ref="B16:F16"/>
    <mergeCell ref="B17:F17"/>
    <mergeCell ref="B22:H22"/>
  </mergeCells>
  <hyperlinks>
    <hyperlink ref="B17" r:id="rId1" xr:uid="{00000000-0004-0000-1800-000000000000}"/>
  </hyperlinks>
  <printOptions horizontalCentered="1" gridLines="1"/>
  <pageMargins left="0" right="0" top="0.75" bottom="0.75" header="0.3" footer="0.3"/>
  <pageSetup scale="45"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X61"/>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 style="135" bestFit="1" customWidth="1"/>
    <col min="3" max="3" width="48.5546875" style="135" bestFit="1" customWidth="1"/>
    <col min="4" max="4" width="15.5546875" style="135" customWidth="1"/>
    <col min="5" max="5" width="8.33203125" style="135" customWidth="1"/>
    <col min="6" max="6" width="20.5546875" style="135" customWidth="1"/>
    <col min="7" max="7" width="24.5546875" style="135" customWidth="1"/>
    <col min="8" max="8" width="10.88671875" style="135" customWidth="1"/>
    <col min="9" max="9" width="12.88671875" style="135" customWidth="1"/>
    <col min="10" max="10" width="13.5546875" style="135" customWidth="1"/>
    <col min="11" max="11" width="15.6640625" style="135" customWidth="1"/>
    <col min="12" max="12" width="15.88671875" style="135" bestFit="1" customWidth="1"/>
    <col min="13" max="13" width="21.33203125" style="135" customWidth="1"/>
    <col min="14" max="14" width="14" style="135" bestFit="1" customWidth="1"/>
    <col min="15" max="15" width="11.6640625" style="135" bestFit="1" customWidth="1"/>
    <col min="16" max="16" width="14" style="135" bestFit="1" customWidth="1"/>
    <col min="17" max="17" width="3.6640625" style="135" customWidth="1"/>
    <col min="18" max="18" width="17" style="135" customWidth="1"/>
    <col min="19" max="19" width="14.109375" style="135" customWidth="1"/>
    <col min="20" max="20" width="3.6640625" style="135" customWidth="1"/>
    <col min="21" max="21" width="14.5546875" style="135" customWidth="1"/>
    <col min="22" max="22" width="14.33203125" style="135" bestFit="1" customWidth="1"/>
    <col min="23" max="23" width="14" style="135" bestFit="1" customWidth="1"/>
    <col min="24" max="24" width="14.33203125" style="135" customWidth="1"/>
    <col min="25" max="16384" width="9.109375" style="135"/>
  </cols>
  <sheetData>
    <row r="1" spans="1:24" ht="15.75" customHeight="1" x14ac:dyDescent="0.3">
      <c r="A1" s="132" t="s">
        <v>180</v>
      </c>
      <c r="T1" s="140"/>
    </row>
    <row r="2" spans="1:24" ht="15.75" customHeight="1" x14ac:dyDescent="0.3">
      <c r="A2" s="138" t="str">
        <f>('#1461 Inlet Grove Comm HS '!A2)</f>
        <v>Federal Grant Allocations/Reimbursements as of: 08/30/2024</v>
      </c>
      <c r="B2" s="193"/>
      <c r="N2" s="139"/>
      <c r="O2" s="139"/>
      <c r="Q2" s="140"/>
      <c r="R2" s="140"/>
      <c r="S2" s="140"/>
      <c r="T2" s="140"/>
    </row>
    <row r="3" spans="1:24" ht="15.75" customHeight="1" x14ac:dyDescent="0.3">
      <c r="A3" s="141" t="s">
        <v>86</v>
      </c>
      <c r="B3" s="132"/>
      <c r="D3" s="132"/>
      <c r="E3" s="132"/>
      <c r="F3" s="132"/>
      <c r="Q3" s="140"/>
      <c r="R3" s="140"/>
      <c r="S3" s="140"/>
      <c r="T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'#3441 South Tech Prep Acd '!X6</f>
        <v>Available Budget as of 08/30/24</v>
      </c>
    </row>
    <row r="7" spans="1:24" s="143" customFormat="1" ht="16.5" customHeight="1" x14ac:dyDescent="0.3">
      <c r="A7" s="158">
        <v>4201</v>
      </c>
      <c r="B7" s="143" t="s">
        <v>208</v>
      </c>
      <c r="C7" s="393" t="s">
        <v>93</v>
      </c>
      <c r="D7" s="160" t="s">
        <v>270</v>
      </c>
      <c r="E7" s="160" t="s">
        <v>301</v>
      </c>
      <c r="F7" s="158" t="s">
        <v>302</v>
      </c>
      <c r="G7" s="143" t="s">
        <v>6</v>
      </c>
      <c r="H7" s="309">
        <v>1.8800000000000001E-2</v>
      </c>
      <c r="I7" s="309">
        <v>0.161</v>
      </c>
      <c r="J7" s="161">
        <v>45838</v>
      </c>
      <c r="K7" s="161">
        <v>45839</v>
      </c>
      <c r="L7" s="161">
        <v>45474</v>
      </c>
      <c r="M7" s="158" t="s">
        <v>296</v>
      </c>
      <c r="N7" s="361">
        <v>207849.75</v>
      </c>
      <c r="O7" s="365"/>
      <c r="P7" s="362">
        <f>N7+O7</f>
        <v>207849.75</v>
      </c>
      <c r="Q7" s="277"/>
      <c r="R7" s="527">
        <v>0</v>
      </c>
      <c r="S7" s="362">
        <f>P7-R7</f>
        <v>207849.75</v>
      </c>
      <c r="T7" s="277"/>
      <c r="U7" s="361">
        <v>0</v>
      </c>
      <c r="V7" s="365"/>
      <c r="W7" s="417">
        <f>V7+U7</f>
        <v>0</v>
      </c>
      <c r="X7" s="422">
        <f>S7-W7</f>
        <v>207849.75</v>
      </c>
    </row>
    <row r="8" spans="1:24" s="143" customFormat="1" ht="16.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343">
        <v>31524.12</v>
      </c>
      <c r="O8" s="350"/>
      <c r="P8" s="349">
        <f>N8+O8</f>
        <v>31524.12</v>
      </c>
      <c r="Q8" s="277"/>
      <c r="R8" s="464"/>
      <c r="S8" s="349">
        <f>P8-R8</f>
        <v>31524.12</v>
      </c>
      <c r="T8" s="277"/>
      <c r="U8" s="464"/>
      <c r="V8" s="350"/>
      <c r="W8" s="418"/>
      <c r="X8" s="391">
        <f>S8-W8</f>
        <v>31524.12</v>
      </c>
    </row>
    <row r="9" spans="1:24" ht="15.75" customHeight="1" x14ac:dyDescent="0.3">
      <c r="A9" s="137" t="s">
        <v>262</v>
      </c>
      <c r="B9" s="135" t="s">
        <v>246</v>
      </c>
      <c r="C9" s="480" t="s">
        <v>174</v>
      </c>
      <c r="D9" s="137" t="s">
        <v>175</v>
      </c>
      <c r="E9" s="137" t="s">
        <v>230</v>
      </c>
      <c r="F9" s="137" t="s">
        <v>231</v>
      </c>
      <c r="G9" s="135" t="s">
        <v>6</v>
      </c>
      <c r="H9" s="309">
        <v>0.05</v>
      </c>
      <c r="I9" s="309">
        <v>0.161</v>
      </c>
      <c r="J9" s="166">
        <v>45565</v>
      </c>
      <c r="K9" s="166">
        <v>45565</v>
      </c>
      <c r="L9" s="166">
        <v>44279</v>
      </c>
      <c r="M9" s="137" t="s">
        <v>177</v>
      </c>
      <c r="N9" s="343">
        <v>80141.83</v>
      </c>
      <c r="O9" s="344">
        <v>12.55</v>
      </c>
      <c r="P9" s="345">
        <f t="shared" ref="P9:P14" si="0">N9+O9</f>
        <v>80154.38</v>
      </c>
      <c r="Q9" s="481"/>
      <c r="R9" s="357"/>
      <c r="S9" s="345">
        <f t="shared" ref="S9:S14" si="1">P9-R9</f>
        <v>80154.38</v>
      </c>
      <c r="T9" s="172"/>
      <c r="U9" s="357">
        <v>0</v>
      </c>
      <c r="V9" s="344"/>
      <c r="W9" s="419">
        <f t="shared" ref="W9:W14" si="2">V9+U9</f>
        <v>0</v>
      </c>
      <c r="X9" s="402">
        <f t="shared" ref="X9:X14" si="3">S9-W9</f>
        <v>80154.38</v>
      </c>
    </row>
    <row r="10" spans="1:24" ht="15.75" customHeight="1" x14ac:dyDescent="0.3">
      <c r="A10" s="137" t="s">
        <v>253</v>
      </c>
      <c r="B10" s="135" t="s">
        <v>247</v>
      </c>
      <c r="C10" s="480" t="s">
        <v>174</v>
      </c>
      <c r="D10" s="137" t="s">
        <v>175</v>
      </c>
      <c r="E10" s="137" t="s">
        <v>232</v>
      </c>
      <c r="F10" s="137" t="s">
        <v>245</v>
      </c>
      <c r="G10" s="135" t="s">
        <v>6</v>
      </c>
      <c r="H10" s="309">
        <v>0.05</v>
      </c>
      <c r="I10" s="309">
        <v>0.161</v>
      </c>
      <c r="J10" s="166">
        <v>45565</v>
      </c>
      <c r="K10" s="166">
        <v>45565</v>
      </c>
      <c r="L10" s="166">
        <v>44279</v>
      </c>
      <c r="M10" s="137" t="s">
        <v>209</v>
      </c>
      <c r="N10" s="343">
        <v>4205.6499999999996</v>
      </c>
      <c r="O10" s="344">
        <v>77.489999999999995</v>
      </c>
      <c r="P10" s="345">
        <f t="shared" si="0"/>
        <v>4283.1399999999994</v>
      </c>
      <c r="Q10" s="481"/>
      <c r="R10" s="357"/>
      <c r="S10" s="345">
        <f t="shared" si="1"/>
        <v>4283.1399999999994</v>
      </c>
      <c r="T10" s="172"/>
      <c r="U10" s="357">
        <v>0</v>
      </c>
      <c r="V10" s="344"/>
      <c r="W10" s="419">
        <f t="shared" si="2"/>
        <v>0</v>
      </c>
      <c r="X10" s="402">
        <f t="shared" si="3"/>
        <v>4283.1399999999994</v>
      </c>
    </row>
    <row r="11" spans="1:24" ht="15.75" customHeight="1" x14ac:dyDescent="0.3">
      <c r="A11" s="137" t="s">
        <v>255</v>
      </c>
      <c r="B11" s="135" t="s">
        <v>192</v>
      </c>
      <c r="C11" s="480" t="s">
        <v>174</v>
      </c>
      <c r="D11" s="137" t="s">
        <v>175</v>
      </c>
      <c r="E11" s="137" t="s">
        <v>193</v>
      </c>
      <c r="F11" s="137" t="s">
        <v>176</v>
      </c>
      <c r="G11" s="135" t="s">
        <v>6</v>
      </c>
      <c r="H11" s="309">
        <v>0.05</v>
      </c>
      <c r="I11" s="309">
        <v>0.161</v>
      </c>
      <c r="J11" s="166">
        <v>45565</v>
      </c>
      <c r="K11" s="166">
        <v>45565</v>
      </c>
      <c r="L11" s="166">
        <v>44279</v>
      </c>
      <c r="M11" s="137" t="s">
        <v>177</v>
      </c>
      <c r="N11" s="343">
        <v>320567.28999999998</v>
      </c>
      <c r="O11" s="344">
        <v>50.22</v>
      </c>
      <c r="P11" s="345">
        <f t="shared" si="0"/>
        <v>320617.50999999995</v>
      </c>
      <c r="Q11" s="481"/>
      <c r="R11" s="357">
        <f>33263.56+115476.97</f>
        <v>148740.53</v>
      </c>
      <c r="S11" s="345">
        <f t="shared" si="1"/>
        <v>171876.97999999995</v>
      </c>
      <c r="T11" s="172"/>
      <c r="U11" s="357">
        <v>171876.98</v>
      </c>
      <c r="V11" s="344"/>
      <c r="W11" s="419">
        <f t="shared" si="2"/>
        <v>171876.98</v>
      </c>
      <c r="X11" s="402">
        <f t="shared" si="3"/>
        <v>0</v>
      </c>
    </row>
    <row r="12" spans="1:24" ht="15.75" customHeight="1" x14ac:dyDescent="0.3">
      <c r="A12" s="137" t="s">
        <v>256</v>
      </c>
      <c r="B12" s="135" t="s">
        <v>249</v>
      </c>
      <c r="C12" s="480" t="s">
        <v>174</v>
      </c>
      <c r="D12" s="137" t="s">
        <v>175</v>
      </c>
      <c r="E12" s="137" t="s">
        <v>236</v>
      </c>
      <c r="F12" s="137" t="s">
        <v>237</v>
      </c>
      <c r="G12" s="135" t="s">
        <v>6</v>
      </c>
      <c r="H12" s="309">
        <v>0.05</v>
      </c>
      <c r="I12" s="309">
        <v>0.161</v>
      </c>
      <c r="J12" s="166">
        <v>45565</v>
      </c>
      <c r="K12" s="166">
        <v>45565</v>
      </c>
      <c r="L12" s="166">
        <v>44279</v>
      </c>
      <c r="M12" s="137" t="s">
        <v>238</v>
      </c>
      <c r="N12" s="343">
        <v>5808.34</v>
      </c>
      <c r="O12" s="344"/>
      <c r="P12" s="345">
        <f t="shared" si="0"/>
        <v>5808.34</v>
      </c>
      <c r="Q12" s="481"/>
      <c r="R12" s="357"/>
      <c r="S12" s="345">
        <f t="shared" si="1"/>
        <v>5808.34</v>
      </c>
      <c r="T12" s="172"/>
      <c r="U12" s="357">
        <v>0</v>
      </c>
      <c r="V12" s="344"/>
      <c r="W12" s="419">
        <f t="shared" si="2"/>
        <v>0</v>
      </c>
      <c r="X12" s="402">
        <f t="shared" si="3"/>
        <v>5808.34</v>
      </c>
    </row>
    <row r="13" spans="1:24" ht="15.75" customHeight="1" x14ac:dyDescent="0.3">
      <c r="A13" s="137" t="s">
        <v>257</v>
      </c>
      <c r="B13" s="135" t="s">
        <v>269</v>
      </c>
      <c r="C13" s="480" t="s">
        <v>174</v>
      </c>
      <c r="D13" s="137" t="s">
        <v>175</v>
      </c>
      <c r="E13" s="137" t="s">
        <v>239</v>
      </c>
      <c r="F13" s="137" t="s">
        <v>240</v>
      </c>
      <c r="G13" s="135" t="s">
        <v>6</v>
      </c>
      <c r="H13" s="309">
        <v>0.05</v>
      </c>
      <c r="I13" s="309">
        <v>0.161</v>
      </c>
      <c r="J13" s="166">
        <v>45565</v>
      </c>
      <c r="K13" s="166">
        <v>45565</v>
      </c>
      <c r="L13" s="166">
        <v>44279</v>
      </c>
      <c r="M13" s="137" t="s">
        <v>241</v>
      </c>
      <c r="N13" s="343">
        <v>3315.31</v>
      </c>
      <c r="O13" s="344"/>
      <c r="P13" s="345">
        <f t="shared" si="0"/>
        <v>3315.31</v>
      </c>
      <c r="Q13" s="481"/>
      <c r="R13" s="357"/>
      <c r="S13" s="345">
        <f t="shared" si="1"/>
        <v>3315.31</v>
      </c>
      <c r="T13" s="172"/>
      <c r="U13" s="357">
        <v>0</v>
      </c>
      <c r="V13" s="344"/>
      <c r="W13" s="419">
        <f t="shared" si="2"/>
        <v>0</v>
      </c>
      <c r="X13" s="402">
        <f t="shared" si="3"/>
        <v>3315.31</v>
      </c>
    </row>
    <row r="14" spans="1:24" ht="15.75" customHeight="1" x14ac:dyDescent="0.3">
      <c r="A14" s="137" t="s">
        <v>258</v>
      </c>
      <c r="B14" s="135" t="s">
        <v>251</v>
      </c>
      <c r="C14" s="480" t="s">
        <v>174</v>
      </c>
      <c r="D14" s="137" t="s">
        <v>175</v>
      </c>
      <c r="E14" s="137" t="s">
        <v>242</v>
      </c>
      <c r="F14" s="137" t="s">
        <v>243</v>
      </c>
      <c r="G14" s="135" t="s">
        <v>6</v>
      </c>
      <c r="H14" s="309">
        <v>0.05</v>
      </c>
      <c r="I14" s="309">
        <v>0.161</v>
      </c>
      <c r="J14" s="166">
        <v>45565</v>
      </c>
      <c r="K14" s="166">
        <v>45565</v>
      </c>
      <c r="L14" s="166">
        <v>44279</v>
      </c>
      <c r="M14" s="137" t="s">
        <v>244</v>
      </c>
      <c r="N14" s="343">
        <v>11180.33</v>
      </c>
      <c r="O14" s="344"/>
      <c r="P14" s="345">
        <f t="shared" si="0"/>
        <v>11180.33</v>
      </c>
      <c r="Q14" s="481"/>
      <c r="R14" s="357"/>
      <c r="S14" s="345">
        <f t="shared" si="1"/>
        <v>11180.33</v>
      </c>
      <c r="T14" s="172"/>
      <c r="U14" s="357">
        <v>0</v>
      </c>
      <c r="V14" s="344"/>
      <c r="W14" s="419">
        <f t="shared" si="2"/>
        <v>0</v>
      </c>
      <c r="X14" s="402">
        <f t="shared" si="3"/>
        <v>11180.33</v>
      </c>
    </row>
    <row r="15" spans="1:24" ht="15.75" customHeight="1" thickBot="1" x14ac:dyDescent="0.35">
      <c r="C15" s="351"/>
      <c r="D15" s="178"/>
      <c r="E15" s="178"/>
      <c r="J15" s="192"/>
      <c r="K15" s="192"/>
      <c r="L15" s="192"/>
      <c r="M15" s="218" t="s">
        <v>37</v>
      </c>
      <c r="N15" s="346">
        <f>SUM(N7:N14)</f>
        <v>664592.62</v>
      </c>
      <c r="O15" s="347">
        <f>SUM(O7:O14)</f>
        <v>140.26</v>
      </c>
      <c r="P15" s="348">
        <f>SUM(P7:P14)</f>
        <v>664732.87999999989</v>
      </c>
      <c r="Q15" s="130"/>
      <c r="R15" s="346">
        <f>SUM(R7:R14)</f>
        <v>148740.53</v>
      </c>
      <c r="S15" s="348">
        <f>SUM(S7:S14)</f>
        <v>515992.35000000003</v>
      </c>
      <c r="T15" s="130"/>
      <c r="U15" s="346">
        <f>SUM(U7:U14)</f>
        <v>171876.98</v>
      </c>
      <c r="V15" s="347">
        <f>SUM(V7:V14)</f>
        <v>0</v>
      </c>
      <c r="W15" s="421">
        <f>SUM(W7:W14)</f>
        <v>171876.98</v>
      </c>
      <c r="X15" s="424">
        <f>SUM(X7:X14)</f>
        <v>344115.37000000005</v>
      </c>
    </row>
    <row r="16" spans="1:24" ht="15.75" customHeight="1" thickTop="1" x14ac:dyDescent="0.3">
      <c r="C16" s="178"/>
      <c r="D16" s="178"/>
      <c r="E16" s="178"/>
      <c r="J16" s="192"/>
      <c r="K16" s="192"/>
      <c r="L16" s="192"/>
      <c r="M16" s="218"/>
      <c r="N16" s="168"/>
      <c r="O16" s="168"/>
      <c r="P16" s="168"/>
      <c r="R16" s="168"/>
      <c r="S16" s="168"/>
      <c r="T16" s="167"/>
    </row>
    <row r="17" spans="2:21" ht="15.75" customHeight="1" x14ac:dyDescent="0.3">
      <c r="C17" s="178"/>
      <c r="D17" s="178"/>
      <c r="E17" s="178"/>
      <c r="J17" s="192"/>
      <c r="K17" s="192"/>
      <c r="L17" s="192"/>
      <c r="M17" s="218"/>
      <c r="N17" s="168"/>
      <c r="O17" s="168"/>
      <c r="P17" s="168"/>
      <c r="R17" s="168"/>
      <c r="S17" s="168"/>
      <c r="T17" s="167"/>
    </row>
    <row r="18" spans="2:21" ht="15.75" customHeight="1" x14ac:dyDescent="0.3">
      <c r="B18" s="132" t="s">
        <v>109</v>
      </c>
      <c r="C18" s="178"/>
      <c r="D18" s="178"/>
      <c r="E18" s="178"/>
      <c r="M18" s="218"/>
      <c r="N18" s="168"/>
      <c r="O18" s="168"/>
      <c r="P18" s="168"/>
      <c r="R18" s="168"/>
      <c r="S18" s="167"/>
      <c r="T18" s="167"/>
      <c r="U18" s="140"/>
    </row>
    <row r="19" spans="2:21" ht="15.75" customHeight="1" x14ac:dyDescent="0.3">
      <c r="B19" s="582" t="s">
        <v>216</v>
      </c>
      <c r="C19" s="582"/>
      <c r="D19" s="582"/>
      <c r="E19" s="582"/>
      <c r="F19" s="582"/>
      <c r="G19" s="582"/>
      <c r="H19" s="173"/>
      <c r="I19" s="173"/>
      <c r="J19" s="173"/>
      <c r="M19" s="218"/>
      <c r="N19" s="168"/>
      <c r="O19" s="168"/>
      <c r="P19" s="168"/>
      <c r="R19" s="168"/>
      <c r="S19" s="167"/>
      <c r="T19" s="167"/>
      <c r="U19" s="140"/>
    </row>
    <row r="20" spans="2:21" ht="15.75" customHeight="1" x14ac:dyDescent="0.3">
      <c r="C20" s="178"/>
      <c r="D20" s="178"/>
      <c r="E20" s="178"/>
      <c r="M20" s="218"/>
      <c r="N20" s="168"/>
      <c r="O20" s="168"/>
      <c r="P20" s="168"/>
      <c r="R20" s="168"/>
      <c r="S20" s="167"/>
      <c r="T20" s="167"/>
      <c r="U20" s="140"/>
    </row>
    <row r="21" spans="2:21" ht="15.75" customHeight="1" x14ac:dyDescent="0.3">
      <c r="B21" s="582" t="s">
        <v>113</v>
      </c>
      <c r="C21" s="582"/>
      <c r="D21" s="582"/>
      <c r="E21" s="582"/>
      <c r="F21" s="582"/>
      <c r="G21" s="582"/>
      <c r="H21" s="173"/>
      <c r="I21" s="173"/>
      <c r="J21" s="173"/>
      <c r="M21" s="218"/>
      <c r="N21" s="168"/>
      <c r="O21" s="168"/>
      <c r="P21" s="168"/>
      <c r="R21" s="168"/>
      <c r="S21" s="167"/>
      <c r="T21" s="167"/>
      <c r="U21" s="140"/>
    </row>
    <row r="22" spans="2:21" ht="15.75" customHeight="1" x14ac:dyDescent="0.3">
      <c r="B22" s="173"/>
      <c r="C22" s="173"/>
      <c r="D22" s="173"/>
      <c r="E22" s="173"/>
      <c r="F22" s="173"/>
      <c r="G22" s="173"/>
      <c r="H22" s="173"/>
      <c r="I22" s="173"/>
      <c r="J22" s="173"/>
      <c r="M22" s="218"/>
      <c r="N22" s="168"/>
      <c r="O22" s="168"/>
      <c r="P22" s="168"/>
      <c r="R22" s="168"/>
      <c r="S22" s="167"/>
      <c r="T22" s="167"/>
      <c r="U22" s="140"/>
    </row>
    <row r="23" spans="2:21" ht="15.75" customHeight="1" x14ac:dyDescent="0.3">
      <c r="B23" s="582" t="s">
        <v>134</v>
      </c>
      <c r="C23" s="582"/>
      <c r="D23" s="582"/>
      <c r="E23" s="582"/>
      <c r="F23" s="582"/>
      <c r="G23" s="582"/>
      <c r="H23" s="173"/>
      <c r="I23" s="173"/>
      <c r="J23" s="173"/>
      <c r="M23" s="218"/>
      <c r="N23" s="168"/>
      <c r="O23" s="168"/>
      <c r="P23" s="168"/>
      <c r="R23" s="168"/>
      <c r="S23" s="167"/>
      <c r="T23" s="167"/>
      <c r="U23" s="140"/>
    </row>
    <row r="24" spans="2:21" ht="15.75" customHeight="1" x14ac:dyDescent="0.3">
      <c r="B24" s="593" t="s">
        <v>133</v>
      </c>
      <c r="C24" s="582"/>
      <c r="D24" s="582"/>
      <c r="E24" s="582"/>
      <c r="F24" s="582"/>
      <c r="G24" s="582"/>
      <c r="H24" s="173"/>
      <c r="I24" s="173"/>
      <c r="J24" s="173"/>
      <c r="M24" s="218"/>
      <c r="N24" s="168"/>
      <c r="O24" s="168"/>
      <c r="P24" s="168"/>
      <c r="R24" s="168"/>
      <c r="S24" s="167"/>
      <c r="T24" s="167"/>
      <c r="U24" s="140"/>
    </row>
    <row r="25" spans="2:21" ht="15.75" customHeight="1" x14ac:dyDescent="0.3">
      <c r="B25" s="173"/>
      <c r="C25" s="173"/>
      <c r="D25" s="173"/>
      <c r="E25" s="173"/>
      <c r="F25" s="173"/>
      <c r="G25" s="173"/>
      <c r="H25" s="173"/>
      <c r="I25" s="173"/>
      <c r="J25" s="173"/>
      <c r="M25" s="218"/>
      <c r="N25" s="168"/>
      <c r="O25" s="168"/>
      <c r="P25" s="168"/>
      <c r="R25" s="168"/>
      <c r="S25" s="167"/>
      <c r="T25" s="167"/>
      <c r="U25" s="140"/>
    </row>
    <row r="26" spans="2:21" ht="15.75" customHeight="1" x14ac:dyDescent="0.3">
      <c r="B26" s="131" t="s">
        <v>96</v>
      </c>
      <c r="C26" s="176" t="s">
        <v>99</v>
      </c>
      <c r="D26" s="176" t="s">
        <v>100</v>
      </c>
      <c r="E26" s="176"/>
      <c r="F26" s="173"/>
      <c r="G26" s="173"/>
      <c r="H26" s="173"/>
      <c r="I26" s="173"/>
      <c r="J26" s="173"/>
      <c r="M26" s="218"/>
      <c r="N26" s="168"/>
      <c r="O26" s="168"/>
      <c r="P26" s="168"/>
      <c r="R26" s="168"/>
      <c r="S26" s="167"/>
      <c r="T26" s="167"/>
      <c r="U26" s="140"/>
    </row>
    <row r="27" spans="2:21" ht="15.75" customHeight="1" x14ac:dyDescent="0.3">
      <c r="B27" s="135" t="s">
        <v>97</v>
      </c>
      <c r="C27" s="178" t="s">
        <v>189</v>
      </c>
      <c r="D27" s="178" t="s">
        <v>103</v>
      </c>
      <c r="E27" s="178"/>
      <c r="F27" s="173"/>
      <c r="G27" s="173"/>
      <c r="H27" s="173"/>
      <c r="I27" s="173"/>
      <c r="J27" s="173"/>
      <c r="M27" s="218"/>
      <c r="N27" s="168"/>
      <c r="O27" s="168"/>
      <c r="P27" s="168"/>
      <c r="R27" s="168"/>
      <c r="S27" s="167"/>
      <c r="T27" s="167"/>
      <c r="U27" s="140"/>
    </row>
    <row r="28" spans="2:21" ht="15.75" customHeight="1" x14ac:dyDescent="0.3">
      <c r="B28" s="135" t="s">
        <v>206</v>
      </c>
      <c r="C28" s="178" t="s">
        <v>187</v>
      </c>
      <c r="D28" s="178" t="s">
        <v>188</v>
      </c>
      <c r="E28" s="178"/>
      <c r="M28" s="218"/>
      <c r="N28" s="168"/>
      <c r="O28" s="168"/>
      <c r="P28" s="168"/>
      <c r="R28" s="168"/>
      <c r="S28" s="167"/>
      <c r="T28" s="167"/>
      <c r="U28" s="140"/>
    </row>
    <row r="29" spans="2:21" ht="15.75" customHeight="1" x14ac:dyDescent="0.3">
      <c r="C29" s="178"/>
      <c r="D29" s="178"/>
      <c r="E29" s="178"/>
      <c r="M29" s="218"/>
      <c r="N29" s="168"/>
      <c r="O29" s="168"/>
      <c r="P29" s="168"/>
      <c r="R29" s="168"/>
      <c r="S29" s="167"/>
      <c r="T29" s="167"/>
      <c r="U29" s="140"/>
    </row>
    <row r="30" spans="2:21" ht="15.75" customHeight="1" x14ac:dyDescent="0.3">
      <c r="B30" s="581" t="s">
        <v>300</v>
      </c>
      <c r="C30" s="581"/>
      <c r="D30" s="581"/>
      <c r="E30" s="581"/>
      <c r="F30" s="581"/>
      <c r="G30" s="581"/>
      <c r="H30" s="581"/>
      <c r="I30" s="581"/>
      <c r="M30" s="218"/>
      <c r="N30" s="168"/>
      <c r="O30" s="168"/>
      <c r="P30" s="168"/>
      <c r="R30" s="168"/>
      <c r="S30" s="167"/>
      <c r="T30" s="167"/>
      <c r="U30" s="140"/>
    </row>
    <row r="31" spans="2:21" ht="15.75" customHeight="1" x14ac:dyDescent="0.3">
      <c r="B31" s="128"/>
      <c r="C31" s="178"/>
      <c r="D31" s="178"/>
      <c r="E31" s="178"/>
      <c r="J31" s="140"/>
      <c r="K31" s="140"/>
      <c r="L31" s="140"/>
      <c r="M31" s="140"/>
      <c r="N31" s="140"/>
      <c r="O31" s="140"/>
      <c r="P31" s="140"/>
      <c r="Q31" s="140"/>
      <c r="R31" s="140"/>
      <c r="S31" s="140"/>
      <c r="T31" s="140"/>
      <c r="U31" s="140"/>
    </row>
    <row r="32" spans="2:21" ht="15.75" customHeight="1" x14ac:dyDescent="0.3">
      <c r="B32" s="140"/>
      <c r="C32" s="199"/>
      <c r="D32" s="199"/>
      <c r="E32" s="199"/>
      <c r="F32" s="140"/>
      <c r="G32" s="140"/>
      <c r="H32" s="140"/>
      <c r="I32" s="140"/>
      <c r="J32" s="140"/>
      <c r="K32" s="140"/>
      <c r="L32" s="140"/>
      <c r="M32" s="140"/>
      <c r="N32" s="140"/>
      <c r="O32" s="140"/>
      <c r="P32" s="140"/>
      <c r="Q32" s="140"/>
      <c r="R32" s="140"/>
      <c r="S32" s="140"/>
      <c r="T32" s="247"/>
    </row>
    <row r="33" spans="2:20" ht="15.75" customHeight="1" x14ac:dyDescent="0.3">
      <c r="B33" s="180"/>
      <c r="C33" s="180"/>
      <c r="D33" s="180"/>
      <c r="E33" s="180"/>
      <c r="F33" s="180"/>
      <c r="G33" s="180"/>
      <c r="H33" s="180"/>
      <c r="I33" s="180"/>
      <c r="J33" s="180"/>
      <c r="K33" s="180"/>
      <c r="L33" s="180"/>
      <c r="M33" s="180"/>
      <c r="N33" s="180"/>
      <c r="O33" s="180"/>
      <c r="P33" s="180"/>
      <c r="Q33" s="180"/>
      <c r="R33" s="290" t="s">
        <v>219</v>
      </c>
      <c r="S33" s="183"/>
      <c r="T33" s="301"/>
    </row>
    <row r="34" spans="2:20" ht="15.75" customHeight="1" x14ac:dyDescent="0.3">
      <c r="B34" s="184" t="s">
        <v>218</v>
      </c>
      <c r="C34" s="185" t="s">
        <v>1</v>
      </c>
      <c r="D34" s="185"/>
      <c r="E34" s="185"/>
      <c r="F34" s="185" t="s">
        <v>33</v>
      </c>
      <c r="G34" s="185" t="s">
        <v>34</v>
      </c>
      <c r="H34" s="185"/>
      <c r="I34" s="185"/>
      <c r="J34" s="185"/>
      <c r="K34" s="185"/>
      <c r="L34" s="185"/>
      <c r="M34" s="185" t="s">
        <v>35</v>
      </c>
      <c r="N34" s="185" t="s">
        <v>36</v>
      </c>
      <c r="O34" s="186"/>
      <c r="P34" s="186"/>
      <c r="Q34" s="186"/>
      <c r="R34" s="187" t="s">
        <v>79</v>
      </c>
      <c r="S34" s="188"/>
      <c r="T34" s="292"/>
    </row>
    <row r="35" spans="2:20" ht="15.75" customHeight="1" x14ac:dyDescent="0.3">
      <c r="B35" s="189"/>
      <c r="C35" s="469"/>
      <c r="D35" s="469"/>
      <c r="E35" s="469"/>
      <c r="F35" s="469"/>
      <c r="G35" s="469"/>
      <c r="H35" s="469"/>
      <c r="I35" s="469"/>
      <c r="J35" s="469"/>
      <c r="K35" s="469"/>
      <c r="L35" s="469"/>
      <c r="M35" s="469"/>
      <c r="N35" s="469"/>
      <c r="O35" s="190"/>
      <c r="P35" s="190"/>
      <c r="Q35" s="190"/>
      <c r="R35" s="140"/>
      <c r="S35" s="191"/>
      <c r="T35" s="191"/>
    </row>
    <row r="36" spans="2:20" ht="15.75" customHeight="1" x14ac:dyDescent="0.3">
      <c r="B36" s="189"/>
      <c r="C36" s="469"/>
      <c r="D36" s="469"/>
      <c r="E36" s="469"/>
      <c r="F36" s="469"/>
      <c r="G36" s="469"/>
      <c r="H36" s="469"/>
      <c r="I36" s="469"/>
      <c r="J36" s="469"/>
      <c r="K36" s="469"/>
      <c r="L36" s="469"/>
      <c r="M36" s="469"/>
      <c r="N36" s="469"/>
      <c r="O36" s="190"/>
      <c r="P36" s="190"/>
      <c r="Q36" s="190"/>
      <c r="R36" s="140"/>
      <c r="S36" s="191"/>
      <c r="T36" s="191"/>
    </row>
    <row r="37" spans="2:20" ht="15.75" customHeight="1" x14ac:dyDescent="0.3">
      <c r="B37" s="189"/>
      <c r="C37" s="469"/>
      <c r="D37" s="469"/>
      <c r="E37" s="469"/>
      <c r="F37" s="469"/>
      <c r="G37" s="469"/>
      <c r="H37" s="469"/>
      <c r="I37" s="469"/>
      <c r="J37" s="469"/>
      <c r="K37" s="469"/>
      <c r="L37" s="469"/>
      <c r="M37" s="469"/>
      <c r="N37" s="469"/>
      <c r="O37" s="190"/>
      <c r="P37" s="190"/>
      <c r="Q37" s="190"/>
      <c r="R37" s="140"/>
      <c r="S37" s="191"/>
      <c r="T37" s="191"/>
    </row>
    <row r="38" spans="2:20" ht="15.75" customHeight="1" x14ac:dyDescent="0.3">
      <c r="B38" s="189"/>
      <c r="C38" s="469"/>
      <c r="D38" s="469"/>
      <c r="E38" s="469"/>
      <c r="F38" s="469"/>
      <c r="G38" s="469"/>
      <c r="H38" s="469"/>
      <c r="I38" s="469"/>
      <c r="J38" s="469"/>
      <c r="K38" s="469"/>
      <c r="L38" s="469"/>
      <c r="M38" s="469"/>
      <c r="N38" s="469"/>
      <c r="O38" s="190"/>
      <c r="P38" s="190"/>
      <c r="Q38" s="190"/>
      <c r="R38" s="140"/>
      <c r="S38" s="191"/>
      <c r="T38" s="191"/>
    </row>
    <row r="39" spans="2:20" ht="15.75" customHeight="1" x14ac:dyDescent="0.3">
      <c r="B39" s="189"/>
      <c r="C39" s="469"/>
      <c r="D39" s="469"/>
      <c r="E39" s="469"/>
      <c r="F39" s="469"/>
      <c r="G39" s="469"/>
      <c r="H39" s="469"/>
      <c r="I39" s="469"/>
      <c r="J39" s="469"/>
      <c r="K39" s="469"/>
      <c r="L39" s="469"/>
      <c r="M39" s="469"/>
      <c r="N39" s="469"/>
      <c r="O39" s="190"/>
      <c r="P39" s="190"/>
      <c r="Q39" s="190"/>
      <c r="R39" s="140"/>
      <c r="S39" s="191"/>
      <c r="T39" s="191"/>
    </row>
    <row r="40" spans="2:20" ht="15.75" customHeight="1" x14ac:dyDescent="0.3">
      <c r="B40" s="189"/>
      <c r="C40" s="469"/>
      <c r="D40" s="469"/>
      <c r="E40" s="469"/>
      <c r="F40" s="469"/>
      <c r="G40" s="469"/>
      <c r="H40" s="469"/>
      <c r="I40" s="469"/>
      <c r="J40" s="469"/>
      <c r="K40" s="469"/>
      <c r="L40" s="469"/>
      <c r="M40" s="469"/>
      <c r="N40" s="469"/>
      <c r="O40" s="190"/>
      <c r="P40" s="190"/>
      <c r="Q40" s="190"/>
      <c r="R40" s="140"/>
      <c r="S40" s="191"/>
      <c r="T40" s="191"/>
    </row>
    <row r="41" spans="2:20" ht="15.75" customHeight="1" x14ac:dyDescent="0.3">
      <c r="B41" s="189"/>
      <c r="C41" s="469"/>
      <c r="D41" s="469"/>
      <c r="E41" s="469"/>
      <c r="F41" s="469"/>
      <c r="G41" s="469"/>
      <c r="H41" s="469"/>
      <c r="I41" s="469"/>
      <c r="J41" s="469"/>
      <c r="K41" s="469"/>
      <c r="L41" s="469"/>
      <c r="M41" s="469"/>
      <c r="N41" s="469"/>
      <c r="O41" s="190"/>
      <c r="P41" s="190"/>
      <c r="Q41" s="190"/>
      <c r="R41" s="140"/>
      <c r="S41" s="191"/>
      <c r="T41" s="191"/>
    </row>
    <row r="42" spans="2:20" ht="15.75" customHeight="1" x14ac:dyDescent="0.3">
      <c r="B42" s="204"/>
      <c r="C42" s="205"/>
      <c r="D42" s="205"/>
      <c r="E42" s="205"/>
      <c r="F42" s="206"/>
      <c r="G42" s="207"/>
      <c r="H42" s="207"/>
      <c r="I42" s="207"/>
      <c r="J42" s="207"/>
      <c r="K42" s="207"/>
      <c r="L42" s="207"/>
      <c r="M42" s="161"/>
      <c r="N42" s="203"/>
    </row>
    <row r="43" spans="2:20" ht="15.75" customHeight="1" x14ac:dyDescent="0.3">
      <c r="B43" s="204"/>
      <c r="C43" s="205"/>
      <c r="D43" s="205"/>
      <c r="E43" s="205"/>
      <c r="F43" s="206"/>
      <c r="G43" s="207"/>
      <c r="H43" s="207"/>
      <c r="I43" s="207"/>
      <c r="J43" s="207"/>
      <c r="K43" s="207"/>
      <c r="L43" s="207"/>
      <c r="M43" s="161"/>
      <c r="N43" s="203"/>
    </row>
    <row r="44" spans="2:20" ht="15.75" customHeight="1" x14ac:dyDescent="0.3">
      <c r="B44" s="204"/>
      <c r="C44" s="205"/>
      <c r="D44" s="205"/>
      <c r="E44" s="205"/>
      <c r="F44" s="206"/>
      <c r="G44" s="207"/>
      <c r="H44" s="207"/>
      <c r="I44" s="207"/>
      <c r="J44" s="207"/>
      <c r="K44" s="207"/>
      <c r="L44" s="207"/>
      <c r="M44" s="161"/>
      <c r="N44" s="208"/>
      <c r="O44" s="209"/>
      <c r="P44" s="209"/>
      <c r="Q44" s="209"/>
    </row>
    <row r="45" spans="2:20" ht="15.75" customHeight="1" x14ac:dyDescent="0.3">
      <c r="B45" s="204"/>
      <c r="C45" s="205"/>
      <c r="D45" s="205"/>
      <c r="E45" s="205"/>
      <c r="F45" s="206"/>
      <c r="G45" s="207"/>
      <c r="H45" s="207"/>
      <c r="I45" s="207"/>
      <c r="J45" s="207"/>
      <c r="K45" s="207"/>
      <c r="L45" s="207"/>
      <c r="M45" s="161"/>
      <c r="N45" s="208"/>
      <c r="O45" s="209"/>
      <c r="P45" s="209"/>
      <c r="Q45" s="209"/>
      <c r="R45" s="143"/>
      <c r="S45" s="143"/>
      <c r="T45" s="143"/>
    </row>
    <row r="46" spans="2:20" ht="15.75" customHeight="1" x14ac:dyDescent="0.3">
      <c r="B46" s="229"/>
      <c r="C46" s="224"/>
      <c r="D46" s="224"/>
      <c r="E46" s="224"/>
      <c r="F46" s="206"/>
      <c r="G46" s="230"/>
      <c r="H46" s="230"/>
      <c r="I46" s="230"/>
      <c r="J46" s="230"/>
      <c r="K46" s="230"/>
      <c r="L46" s="230"/>
      <c r="M46" s="226"/>
      <c r="N46" s="203"/>
      <c r="O46" s="231"/>
      <c r="P46" s="163"/>
      <c r="Q46" s="146"/>
      <c r="R46" s="143"/>
      <c r="S46" s="143"/>
      <c r="T46" s="163"/>
    </row>
    <row r="47" spans="2:20" ht="15.75" customHeight="1" x14ac:dyDescent="0.3">
      <c r="B47" s="229"/>
      <c r="C47" s="224"/>
      <c r="D47" s="224"/>
      <c r="E47" s="224"/>
      <c r="F47" s="206"/>
      <c r="G47" s="230"/>
      <c r="H47" s="230"/>
      <c r="I47" s="230"/>
      <c r="J47" s="230"/>
      <c r="K47" s="230"/>
      <c r="L47" s="230"/>
      <c r="M47" s="226"/>
      <c r="N47" s="203"/>
      <c r="O47" s="231"/>
      <c r="P47" s="237"/>
      <c r="Q47" s="146"/>
      <c r="R47" s="143"/>
      <c r="S47" s="143"/>
      <c r="T47" s="143"/>
    </row>
    <row r="48" spans="2:20" ht="15.75" customHeight="1" x14ac:dyDescent="0.3">
      <c r="B48" s="229"/>
      <c r="C48" s="224"/>
      <c r="D48" s="224"/>
      <c r="E48" s="224"/>
      <c r="F48" s="206"/>
      <c r="G48" s="230"/>
      <c r="H48" s="230"/>
      <c r="I48" s="230"/>
      <c r="J48" s="230"/>
      <c r="K48" s="230"/>
      <c r="L48" s="230"/>
      <c r="M48" s="226"/>
      <c r="N48" s="203"/>
      <c r="O48" s="231"/>
      <c r="P48" s="231"/>
      <c r="Q48" s="140"/>
    </row>
    <row r="49" spans="2:23" ht="15.75" customHeight="1" x14ac:dyDescent="0.3">
      <c r="B49" s="229"/>
      <c r="C49" s="224"/>
      <c r="D49" s="224"/>
      <c r="E49" s="224"/>
      <c r="F49" s="206"/>
      <c r="G49" s="230"/>
      <c r="H49" s="230"/>
      <c r="I49" s="230"/>
      <c r="J49" s="230"/>
      <c r="K49" s="230"/>
      <c r="L49" s="230"/>
      <c r="M49" s="232"/>
      <c r="N49" s="208"/>
      <c r="O49" s="231"/>
      <c r="P49" s="231"/>
      <c r="Q49" s="140"/>
    </row>
    <row r="50" spans="2:23" ht="15.75" customHeight="1" x14ac:dyDescent="0.3"/>
    <row r="51" spans="2:23" ht="15.75" customHeight="1" x14ac:dyDescent="0.3">
      <c r="F51" s="169"/>
      <c r="G51" s="234"/>
      <c r="H51" s="234"/>
      <c r="I51" s="234"/>
      <c r="J51" s="234"/>
      <c r="K51" s="234"/>
      <c r="L51" s="234"/>
    </row>
    <row r="52" spans="2:23" ht="15.75" customHeight="1" x14ac:dyDescent="0.3">
      <c r="V52" s="401" t="s">
        <v>202</v>
      </c>
      <c r="W52" s="168">
        <f>W15</f>
        <v>171876.98</v>
      </c>
    </row>
    <row r="53" spans="2:23" ht="15.75" customHeight="1" x14ac:dyDescent="0.3"/>
    <row r="54" spans="2:23" ht="15.75" customHeight="1" x14ac:dyDescent="0.3"/>
    <row r="55" spans="2:23" ht="15.75" customHeight="1" x14ac:dyDescent="0.3">
      <c r="W55" s="168"/>
    </row>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sheetData>
  <mergeCells count="7">
    <mergeCell ref="U4:W4"/>
    <mergeCell ref="U5:W5"/>
    <mergeCell ref="B30:I30"/>
    <mergeCell ref="B24:G24"/>
    <mergeCell ref="B19:G19"/>
    <mergeCell ref="B21:G21"/>
    <mergeCell ref="B23:G23"/>
  </mergeCells>
  <conditionalFormatting sqref="A7:P7 N8:P8 A9:P14 R7:S14 U7:X14">
    <cfRule type="expression" dxfId="108" priority="6">
      <formula>MOD(ROW(),2)=0</formula>
    </cfRule>
  </conditionalFormatting>
  <conditionalFormatting sqref="A8">
    <cfRule type="expression" dxfId="107" priority="4">
      <formula>MOD(ROW(),2)=0</formula>
    </cfRule>
  </conditionalFormatting>
  <conditionalFormatting sqref="B8:E8 J8:M8 G8">
    <cfRule type="expression" dxfId="106" priority="3">
      <formula>MOD(ROW(),2)=0</formula>
    </cfRule>
  </conditionalFormatting>
  <conditionalFormatting sqref="H8:I8">
    <cfRule type="expression" dxfId="105" priority="2">
      <formula>MOD(ROW(),2)=0</formula>
    </cfRule>
  </conditionalFormatting>
  <conditionalFormatting sqref="F8">
    <cfRule type="expression" dxfId="104" priority="1">
      <formula>MOD(ROW(),2)=0</formula>
    </cfRule>
  </conditionalFormatting>
  <hyperlinks>
    <hyperlink ref="B24" r:id="rId1" xr:uid="{00000000-0004-0000-1900-000000000000}"/>
  </hyperlinks>
  <printOptions horizontalCentered="1" gridLines="1"/>
  <pageMargins left="0" right="0" top="0.75" bottom="0.75" header="0.3" footer="0.3"/>
  <pageSetup scale="51"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Y60"/>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6640625" style="135" customWidth="1"/>
    <col min="3" max="3" width="35.88671875" style="135" bestFit="1" customWidth="1"/>
    <col min="4" max="4" width="14.33203125" style="135" bestFit="1" customWidth="1"/>
    <col min="5" max="5" width="10.5546875" style="135" customWidth="1"/>
    <col min="6" max="6" width="19.44140625" style="137" bestFit="1" customWidth="1"/>
    <col min="7" max="7" width="22.33203125" style="135" bestFit="1" customWidth="1"/>
    <col min="8" max="8" width="10.5546875" style="135" customWidth="1"/>
    <col min="9" max="9" width="12.5546875" style="135" customWidth="1"/>
    <col min="10" max="10" width="13.44140625" style="135" customWidth="1"/>
    <col min="11" max="11" width="15.44140625" style="135" customWidth="1"/>
    <col min="12" max="12" width="10.5546875" style="135" customWidth="1"/>
    <col min="13" max="13" width="19.33203125" style="135" bestFit="1" customWidth="1"/>
    <col min="14" max="14" width="14" style="135" bestFit="1" customWidth="1"/>
    <col min="15" max="15" width="13.6640625" style="135" customWidth="1"/>
    <col min="16" max="16" width="14" style="135" bestFit="1" customWidth="1"/>
    <col min="17" max="17" width="3.109375" style="135" customWidth="1"/>
    <col min="18" max="18" width="15.88671875" style="135" customWidth="1"/>
    <col min="19" max="19" width="14.109375" style="135" customWidth="1"/>
    <col min="20" max="20" width="4.33203125" style="135" customWidth="1"/>
    <col min="21" max="21" width="13.44140625" style="135" bestFit="1" customWidth="1"/>
    <col min="22" max="22" width="14.88671875" style="135" bestFit="1" customWidth="1"/>
    <col min="23" max="23" width="13.44140625" style="135" bestFit="1" customWidth="1"/>
    <col min="24" max="24" width="13.44140625" style="135" customWidth="1"/>
    <col min="25" max="25" width="14.33203125" style="135" customWidth="1"/>
    <col min="26" max="16384" width="9.109375" style="135"/>
  </cols>
  <sheetData>
    <row r="1" spans="1:25" ht="15.75" customHeight="1" x14ac:dyDescent="0.3">
      <c r="A1" s="132" t="s">
        <v>16</v>
      </c>
      <c r="C1" s="143"/>
      <c r="T1" s="140"/>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44</v>
      </c>
      <c r="B3" s="132"/>
      <c r="D3" s="132"/>
      <c r="E3" s="132"/>
      <c r="F3" s="131"/>
      <c r="Q3" s="140"/>
      <c r="R3" s="140"/>
      <c r="S3" s="140"/>
      <c r="T3" s="140"/>
      <c r="U3" s="136"/>
      <c r="V3" s="142"/>
    </row>
    <row r="4" spans="1:25" ht="15.75" customHeight="1" x14ac:dyDescent="0.3">
      <c r="A4" s="132" t="s">
        <v>141</v>
      </c>
      <c r="N4" s="144"/>
      <c r="O4" s="144"/>
      <c r="P4" s="144"/>
      <c r="Q4" s="145"/>
      <c r="R4" s="140"/>
      <c r="S4" s="140"/>
      <c r="T4" s="145"/>
      <c r="U4" s="577" t="s">
        <v>291</v>
      </c>
      <c r="V4" s="577"/>
      <c r="W4" s="577"/>
      <c r="X4" s="535"/>
      <c r="Y4" s="146"/>
    </row>
    <row r="5" spans="1:25" ht="15" thickBot="1" x14ac:dyDescent="0.35">
      <c r="H5" s="147"/>
      <c r="I5" s="147"/>
      <c r="N5" s="144"/>
      <c r="O5" s="144"/>
      <c r="P5" s="144"/>
      <c r="Q5" s="145"/>
      <c r="R5" s="148"/>
      <c r="S5" s="148"/>
      <c r="T5" s="145"/>
      <c r="U5" s="579"/>
      <c r="V5" s="579"/>
      <c r="W5" s="579"/>
      <c r="X5" s="536"/>
      <c r="Y5" s="149"/>
    </row>
    <row r="6" spans="1:25"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250"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'#3924 PB Maritime Acd Second '!X6</f>
        <v>Available Budget as of 08/30/24</v>
      </c>
    </row>
    <row r="7" spans="1:25" ht="15.75" customHeight="1" x14ac:dyDescent="0.3">
      <c r="A7" s="137">
        <v>4450</v>
      </c>
      <c r="B7" s="135" t="s">
        <v>184</v>
      </c>
      <c r="C7" s="223" t="s">
        <v>174</v>
      </c>
      <c r="D7" s="137" t="s">
        <v>175</v>
      </c>
      <c r="E7" s="281" t="s">
        <v>194</v>
      </c>
      <c r="F7" s="508" t="s">
        <v>185</v>
      </c>
      <c r="G7" s="135" t="s">
        <v>6</v>
      </c>
      <c r="H7" s="289">
        <v>0.05</v>
      </c>
      <c r="I7" s="309">
        <v>0.161</v>
      </c>
      <c r="J7" s="166">
        <v>45565</v>
      </c>
      <c r="K7" s="166">
        <v>45565</v>
      </c>
      <c r="L7" s="166">
        <v>44279</v>
      </c>
      <c r="M7" s="137" t="s">
        <v>186</v>
      </c>
      <c r="N7" s="343">
        <v>9590.4500000000007</v>
      </c>
      <c r="O7" s="344"/>
      <c r="P7" s="447">
        <f>N7+O7</f>
        <v>9590.4500000000007</v>
      </c>
      <c r="Q7" s="130"/>
      <c r="R7" s="357"/>
      <c r="S7" s="447">
        <v>0</v>
      </c>
      <c r="T7" s="446"/>
      <c r="U7" s="357">
        <v>0</v>
      </c>
      <c r="V7" s="344"/>
      <c r="W7" s="419">
        <f t="shared" ref="W7:W13" si="0">SUM(U7:V7)</f>
        <v>0</v>
      </c>
      <c r="X7" s="345">
        <v>9590.4500000000007</v>
      </c>
      <c r="Y7" s="448">
        <f>S7-W7-X7+P7</f>
        <v>0</v>
      </c>
    </row>
    <row r="8" spans="1:25" ht="15.75" customHeight="1" x14ac:dyDescent="0.3">
      <c r="A8" s="137" t="s">
        <v>253</v>
      </c>
      <c r="B8" s="135" t="s">
        <v>247</v>
      </c>
      <c r="C8" s="479" t="s">
        <v>174</v>
      </c>
      <c r="D8" s="137" t="s">
        <v>175</v>
      </c>
      <c r="E8" s="281" t="s">
        <v>232</v>
      </c>
      <c r="F8" s="137" t="s">
        <v>245</v>
      </c>
      <c r="G8" s="135" t="s">
        <v>6</v>
      </c>
      <c r="H8" s="289">
        <v>0.05</v>
      </c>
      <c r="I8" s="309">
        <v>0.161</v>
      </c>
      <c r="J8" s="166">
        <v>45565</v>
      </c>
      <c r="K8" s="166">
        <v>45565</v>
      </c>
      <c r="L8" s="166">
        <v>44279</v>
      </c>
      <c r="M8" s="137" t="s">
        <v>209</v>
      </c>
      <c r="N8" s="343">
        <v>5283.46</v>
      </c>
      <c r="O8" s="344">
        <v>97.35</v>
      </c>
      <c r="P8" s="447">
        <f t="shared" ref="P8:P13" si="1">N8+O8</f>
        <v>5380.81</v>
      </c>
      <c r="Q8" s="481"/>
      <c r="R8" s="357"/>
      <c r="S8" s="447">
        <v>0</v>
      </c>
      <c r="T8" s="446"/>
      <c r="U8" s="357">
        <v>0</v>
      </c>
      <c r="V8" s="344"/>
      <c r="W8" s="419">
        <f t="shared" si="0"/>
        <v>0</v>
      </c>
      <c r="X8" s="345">
        <v>5380.81</v>
      </c>
      <c r="Y8" s="448">
        <f>S8-W8-X8+P8</f>
        <v>0</v>
      </c>
    </row>
    <row r="9" spans="1:25" ht="15.75" customHeight="1" x14ac:dyDescent="0.3">
      <c r="A9" s="137" t="s">
        <v>254</v>
      </c>
      <c r="B9" s="135" t="s">
        <v>248</v>
      </c>
      <c r="C9" s="479" t="s">
        <v>174</v>
      </c>
      <c r="D9" s="137" t="s">
        <v>175</v>
      </c>
      <c r="E9" s="281" t="s">
        <v>234</v>
      </c>
      <c r="F9" s="137" t="s">
        <v>233</v>
      </c>
      <c r="G9" s="135" t="s">
        <v>6</v>
      </c>
      <c r="H9" s="289">
        <v>0.05</v>
      </c>
      <c r="I9" s="309">
        <v>0.161</v>
      </c>
      <c r="J9" s="166">
        <v>45565</v>
      </c>
      <c r="K9" s="166">
        <v>45565</v>
      </c>
      <c r="L9" s="166">
        <v>44279</v>
      </c>
      <c r="M9" s="137" t="s">
        <v>235</v>
      </c>
      <c r="N9" s="343">
        <v>2514.77</v>
      </c>
      <c r="O9" s="344"/>
      <c r="P9" s="447">
        <f t="shared" si="1"/>
        <v>2514.77</v>
      </c>
      <c r="Q9" s="481"/>
      <c r="R9" s="357">
        <v>2046.3</v>
      </c>
      <c r="S9" s="447">
        <f t="shared" ref="S9:S13" si="2">P9-R9</f>
        <v>468.47</v>
      </c>
      <c r="T9" s="446"/>
      <c r="U9" s="357">
        <v>0</v>
      </c>
      <c r="V9" s="344"/>
      <c r="W9" s="419">
        <f t="shared" si="0"/>
        <v>0</v>
      </c>
      <c r="X9" s="345"/>
      <c r="Y9" s="448">
        <f t="shared" ref="Y9:Y13" si="3">S9-W9</f>
        <v>468.47</v>
      </c>
    </row>
    <row r="10" spans="1:25" ht="15.75" customHeight="1" x14ac:dyDescent="0.3">
      <c r="A10" s="137" t="s">
        <v>255</v>
      </c>
      <c r="B10" s="135" t="s">
        <v>192</v>
      </c>
      <c r="C10" s="479" t="s">
        <v>174</v>
      </c>
      <c r="D10" s="137" t="s">
        <v>175</v>
      </c>
      <c r="E10" s="281" t="s">
        <v>193</v>
      </c>
      <c r="F10" s="137" t="s">
        <v>176</v>
      </c>
      <c r="G10" s="135" t="s">
        <v>6</v>
      </c>
      <c r="H10" s="289">
        <v>0.05</v>
      </c>
      <c r="I10" s="309">
        <v>0.161</v>
      </c>
      <c r="J10" s="166">
        <v>45565</v>
      </c>
      <c r="K10" s="166">
        <v>45565</v>
      </c>
      <c r="L10" s="166">
        <v>44279</v>
      </c>
      <c r="M10" s="137" t="s">
        <v>177</v>
      </c>
      <c r="N10" s="343">
        <v>397025.9</v>
      </c>
      <c r="O10" s="344">
        <v>62.2</v>
      </c>
      <c r="P10" s="447">
        <f t="shared" si="1"/>
        <v>397088.10000000003</v>
      </c>
      <c r="Q10" s="481"/>
      <c r="R10" s="357">
        <f>66268.1+297459.66</f>
        <v>363727.76</v>
      </c>
      <c r="S10" s="447">
        <f t="shared" si="2"/>
        <v>33360.340000000026</v>
      </c>
      <c r="T10" s="446"/>
      <c r="U10" s="357">
        <v>0</v>
      </c>
      <c r="V10" s="344"/>
      <c r="W10" s="419">
        <f t="shared" si="0"/>
        <v>0</v>
      </c>
      <c r="X10" s="345"/>
      <c r="Y10" s="448">
        <f t="shared" si="3"/>
        <v>33360.340000000026</v>
      </c>
    </row>
    <row r="11" spans="1:25" ht="15.75" customHeight="1" x14ac:dyDescent="0.3">
      <c r="A11" s="137" t="s">
        <v>256</v>
      </c>
      <c r="B11" s="135" t="s">
        <v>249</v>
      </c>
      <c r="C11" s="479" t="s">
        <v>174</v>
      </c>
      <c r="D11" s="137" t="s">
        <v>175</v>
      </c>
      <c r="E11" s="281" t="s">
        <v>236</v>
      </c>
      <c r="F11" s="137" t="s">
        <v>237</v>
      </c>
      <c r="G11" s="135" t="s">
        <v>6</v>
      </c>
      <c r="H11" s="289">
        <v>0.05</v>
      </c>
      <c r="I11" s="309">
        <v>0.161</v>
      </c>
      <c r="J11" s="166">
        <v>45565</v>
      </c>
      <c r="K11" s="166">
        <v>45565</v>
      </c>
      <c r="L11" s="166">
        <v>44279</v>
      </c>
      <c r="M11" s="137" t="s">
        <v>238</v>
      </c>
      <c r="N11" s="343">
        <v>2813.33</v>
      </c>
      <c r="O11" s="344"/>
      <c r="P11" s="447">
        <f t="shared" si="1"/>
        <v>2813.33</v>
      </c>
      <c r="Q11" s="481"/>
      <c r="R11" s="357">
        <v>2813.33</v>
      </c>
      <c r="S11" s="447">
        <f t="shared" si="2"/>
        <v>0</v>
      </c>
      <c r="T11" s="446"/>
      <c r="U11" s="357">
        <v>0</v>
      </c>
      <c r="V11" s="344"/>
      <c r="W11" s="419">
        <f t="shared" si="0"/>
        <v>0</v>
      </c>
      <c r="X11" s="345"/>
      <c r="Y11" s="448">
        <f t="shared" si="3"/>
        <v>0</v>
      </c>
    </row>
    <row r="12" spans="1:25" ht="15.75" customHeight="1" x14ac:dyDescent="0.3">
      <c r="A12" s="137" t="s">
        <v>257</v>
      </c>
      <c r="B12" s="135" t="s">
        <v>269</v>
      </c>
      <c r="C12" s="479" t="s">
        <v>174</v>
      </c>
      <c r="D12" s="137" t="s">
        <v>175</v>
      </c>
      <c r="E12" s="281" t="s">
        <v>239</v>
      </c>
      <c r="F12" s="137" t="s">
        <v>240</v>
      </c>
      <c r="G12" s="135" t="s">
        <v>6</v>
      </c>
      <c r="H12" s="289">
        <v>0.05</v>
      </c>
      <c r="I12" s="309">
        <v>0.161</v>
      </c>
      <c r="J12" s="166">
        <v>45565</v>
      </c>
      <c r="K12" s="166">
        <v>45565</v>
      </c>
      <c r="L12" s="166">
        <v>44279</v>
      </c>
      <c r="M12" s="137" t="s">
        <v>241</v>
      </c>
      <c r="N12" s="343">
        <v>4164.95</v>
      </c>
      <c r="O12" s="344"/>
      <c r="P12" s="447">
        <f t="shared" si="1"/>
        <v>4164.95</v>
      </c>
      <c r="Q12" s="481"/>
      <c r="R12" s="357">
        <v>4164.95</v>
      </c>
      <c r="S12" s="447">
        <f t="shared" si="2"/>
        <v>0</v>
      </c>
      <c r="T12" s="446"/>
      <c r="U12" s="357">
        <v>0</v>
      </c>
      <c r="V12" s="344"/>
      <c r="W12" s="419">
        <f t="shared" si="0"/>
        <v>0</v>
      </c>
      <c r="X12" s="345"/>
      <c r="Y12" s="448">
        <f t="shared" si="3"/>
        <v>0</v>
      </c>
    </row>
    <row r="13" spans="1:25" ht="15.75" customHeight="1" x14ac:dyDescent="0.3">
      <c r="A13" s="137" t="s">
        <v>258</v>
      </c>
      <c r="B13" s="135" t="s">
        <v>251</v>
      </c>
      <c r="C13" s="479" t="s">
        <v>174</v>
      </c>
      <c r="D13" s="137" t="s">
        <v>175</v>
      </c>
      <c r="E13" s="281" t="s">
        <v>242</v>
      </c>
      <c r="F13" s="137" t="s">
        <v>243</v>
      </c>
      <c r="G13" s="135" t="s">
        <v>6</v>
      </c>
      <c r="H13" s="289">
        <v>0.05</v>
      </c>
      <c r="I13" s="309">
        <v>0.161</v>
      </c>
      <c r="J13" s="166">
        <v>45565</v>
      </c>
      <c r="K13" s="166">
        <v>45565</v>
      </c>
      <c r="L13" s="166">
        <v>44279</v>
      </c>
      <c r="M13" s="137" t="s">
        <v>244</v>
      </c>
      <c r="N13" s="343">
        <v>14045.6</v>
      </c>
      <c r="O13" s="344"/>
      <c r="P13" s="447">
        <f t="shared" si="1"/>
        <v>14045.6</v>
      </c>
      <c r="Q13" s="481"/>
      <c r="R13" s="357">
        <v>8586.5300000000007</v>
      </c>
      <c r="S13" s="447">
        <f t="shared" si="2"/>
        <v>5459.07</v>
      </c>
      <c r="T13" s="446"/>
      <c r="U13" s="357">
        <v>5459.07</v>
      </c>
      <c r="V13" s="344"/>
      <c r="W13" s="419">
        <f t="shared" si="0"/>
        <v>5459.07</v>
      </c>
      <c r="X13" s="345"/>
      <c r="Y13" s="448">
        <f t="shared" si="3"/>
        <v>0</v>
      </c>
    </row>
    <row r="14" spans="1:25" ht="15.75" customHeight="1" thickBot="1" x14ac:dyDescent="0.35">
      <c r="C14" s="136"/>
      <c r="D14" s="137"/>
      <c r="E14" s="137"/>
      <c r="I14" s="165" t="s">
        <v>89</v>
      </c>
      <c r="J14" s="192"/>
      <c r="K14" s="192"/>
      <c r="L14" s="192"/>
      <c r="M14" s="169" t="s">
        <v>37</v>
      </c>
      <c r="N14" s="346">
        <f>SUM(N7:N13)</f>
        <v>435438.46</v>
      </c>
      <c r="O14" s="347">
        <f>SUM(O7:O13)</f>
        <v>159.55000000000001</v>
      </c>
      <c r="P14" s="348">
        <f>SUM(P7:P13)</f>
        <v>435598.01000000007</v>
      </c>
      <c r="Q14" s="130"/>
      <c r="R14" s="346">
        <f>SUM(R7:R13)</f>
        <v>381338.87000000005</v>
      </c>
      <c r="S14" s="348">
        <f>SUM(S7:S13)</f>
        <v>39287.880000000026</v>
      </c>
      <c r="T14" s="130"/>
      <c r="U14" s="346">
        <f>SUM(U7:U13)</f>
        <v>5459.07</v>
      </c>
      <c r="V14" s="347">
        <f>SUM(V7:V13)</f>
        <v>0</v>
      </c>
      <c r="W14" s="421">
        <f>SUM(W7:W13)</f>
        <v>5459.07</v>
      </c>
      <c r="X14" s="421">
        <f>SUM(X7:X13)</f>
        <v>14971.260000000002</v>
      </c>
      <c r="Y14" s="424">
        <f>SUM(Y7:Y13)</f>
        <v>33828.810000000027</v>
      </c>
    </row>
    <row r="15" spans="1:25" ht="15.75" customHeight="1" thickTop="1" x14ac:dyDescent="0.3">
      <c r="C15" s="136"/>
      <c r="D15" s="137"/>
      <c r="E15" s="137"/>
      <c r="J15" s="192"/>
      <c r="K15" s="192"/>
      <c r="L15" s="192"/>
      <c r="T15" s="140"/>
      <c r="U15" s="140"/>
    </row>
    <row r="16" spans="1:25" ht="15.75" customHeight="1" x14ac:dyDescent="0.3">
      <c r="C16" s="137"/>
      <c r="D16" s="137"/>
      <c r="E16" s="137"/>
      <c r="J16" s="192"/>
      <c r="K16" s="192"/>
      <c r="L16" s="192"/>
      <c r="T16" s="140"/>
      <c r="U16" s="140"/>
    </row>
    <row r="17" spans="2:21" ht="15.75" customHeight="1" x14ac:dyDescent="0.3">
      <c r="B17" s="132" t="s">
        <v>109</v>
      </c>
      <c r="C17" s="178"/>
      <c r="D17" s="178"/>
      <c r="E17" s="178"/>
      <c r="R17" s="130"/>
      <c r="S17" s="130"/>
      <c r="T17" s="140"/>
      <c r="U17" s="140"/>
    </row>
    <row r="18" spans="2:21" ht="15.75" customHeight="1" x14ac:dyDescent="0.3">
      <c r="B18" s="582" t="s">
        <v>216</v>
      </c>
      <c r="C18" s="582"/>
      <c r="D18" s="582"/>
      <c r="E18" s="582"/>
      <c r="F18" s="582"/>
      <c r="G18" s="582"/>
      <c r="H18" s="173"/>
      <c r="I18" s="173"/>
      <c r="J18" s="173"/>
      <c r="R18" s="130"/>
      <c r="S18" s="130"/>
      <c r="T18" s="140"/>
      <c r="U18" s="140"/>
    </row>
    <row r="19" spans="2:21" ht="15.75" customHeight="1" x14ac:dyDescent="0.3">
      <c r="C19" s="178"/>
      <c r="D19" s="178"/>
      <c r="E19" s="178"/>
      <c r="R19" s="130"/>
      <c r="S19" s="130"/>
      <c r="T19" s="140"/>
      <c r="U19" s="140"/>
    </row>
    <row r="20" spans="2:21" ht="15.75" customHeight="1" x14ac:dyDescent="0.3">
      <c r="B20" s="582" t="s">
        <v>113</v>
      </c>
      <c r="C20" s="582"/>
      <c r="D20" s="582"/>
      <c r="E20" s="582"/>
      <c r="F20" s="582"/>
      <c r="G20" s="582"/>
      <c r="H20" s="173"/>
      <c r="I20" s="173"/>
      <c r="J20" s="173"/>
      <c r="N20" s="251"/>
      <c r="R20" s="130"/>
      <c r="S20" s="130"/>
      <c r="T20" s="140"/>
      <c r="U20" s="140"/>
    </row>
    <row r="21" spans="2:21" ht="15.75" customHeight="1" x14ac:dyDescent="0.3">
      <c r="B21" s="173"/>
      <c r="C21" s="173"/>
      <c r="D21" s="173"/>
      <c r="E21" s="173"/>
      <c r="F21" s="174"/>
      <c r="G21" s="173"/>
      <c r="H21" s="173"/>
      <c r="I21" s="173"/>
      <c r="J21" s="173"/>
      <c r="R21" s="130"/>
      <c r="S21" s="130"/>
      <c r="T21" s="140"/>
      <c r="U21" s="140"/>
    </row>
    <row r="22" spans="2:21" ht="15.75" customHeight="1" x14ac:dyDescent="0.3">
      <c r="B22" s="582" t="s">
        <v>134</v>
      </c>
      <c r="C22" s="582"/>
      <c r="D22" s="582"/>
      <c r="E22" s="582"/>
      <c r="F22" s="582"/>
      <c r="G22" s="582"/>
      <c r="H22" s="173"/>
      <c r="I22" s="173"/>
      <c r="J22" s="173"/>
      <c r="R22" s="130"/>
      <c r="S22" s="130"/>
      <c r="T22" s="140"/>
      <c r="U22" s="140"/>
    </row>
    <row r="23" spans="2:21" ht="15.75" customHeight="1" x14ac:dyDescent="0.3">
      <c r="B23" s="593" t="s">
        <v>133</v>
      </c>
      <c r="C23" s="582"/>
      <c r="D23" s="582"/>
      <c r="E23" s="582"/>
      <c r="F23" s="582"/>
      <c r="G23" s="582"/>
      <c r="H23" s="173"/>
      <c r="I23" s="173"/>
      <c r="J23" s="173"/>
      <c r="T23" s="140"/>
      <c r="U23" s="140"/>
    </row>
    <row r="24" spans="2:21" ht="15.75" customHeight="1" x14ac:dyDescent="0.3">
      <c r="B24" s="173"/>
      <c r="C24" s="173"/>
      <c r="D24" s="173"/>
      <c r="E24" s="173"/>
      <c r="F24" s="174"/>
      <c r="G24" s="173"/>
      <c r="H24" s="173"/>
      <c r="I24" s="173"/>
      <c r="J24" s="173"/>
      <c r="T24" s="140"/>
      <c r="U24" s="140"/>
    </row>
    <row r="25" spans="2:21" ht="15.75" customHeight="1" x14ac:dyDescent="0.3">
      <c r="B25" s="131" t="s">
        <v>96</v>
      </c>
      <c r="C25" s="176" t="s">
        <v>99</v>
      </c>
      <c r="D25" s="176" t="s">
        <v>100</v>
      </c>
      <c r="E25" s="176"/>
      <c r="F25" s="174"/>
      <c r="G25" s="173"/>
      <c r="H25" s="173"/>
      <c r="I25" s="173"/>
      <c r="J25" s="173"/>
      <c r="T25" s="140"/>
      <c r="U25" s="140"/>
    </row>
    <row r="26" spans="2:21" ht="15.75" customHeight="1" x14ac:dyDescent="0.3">
      <c r="B26" s="135" t="s">
        <v>172</v>
      </c>
      <c r="C26" s="178" t="s">
        <v>146</v>
      </c>
      <c r="D26" s="178" t="s">
        <v>147</v>
      </c>
      <c r="E26" s="178"/>
      <c r="F26" s="174"/>
      <c r="G26" s="173"/>
      <c r="H26" s="173"/>
      <c r="I26" s="173"/>
      <c r="J26" s="173"/>
      <c r="T26" s="140"/>
      <c r="U26" s="140"/>
    </row>
    <row r="27" spans="2:21" ht="15.75" customHeight="1" x14ac:dyDescent="0.3">
      <c r="B27" s="170" t="s">
        <v>98</v>
      </c>
      <c r="C27" s="178" t="s">
        <v>173</v>
      </c>
      <c r="D27" s="178" t="s">
        <v>190</v>
      </c>
      <c r="E27" s="178"/>
      <c r="T27" s="140"/>
      <c r="U27" s="140"/>
    </row>
    <row r="28" spans="2:21" ht="15.75" customHeight="1" x14ac:dyDescent="0.3">
      <c r="B28" s="135" t="s">
        <v>206</v>
      </c>
      <c r="C28" s="178" t="s">
        <v>187</v>
      </c>
      <c r="D28" s="178" t="s">
        <v>188</v>
      </c>
      <c r="E28" s="178"/>
      <c r="T28" s="140"/>
      <c r="U28" s="140"/>
    </row>
    <row r="29" spans="2:21" ht="15.75" customHeight="1" x14ac:dyDescent="0.3">
      <c r="C29" s="178"/>
      <c r="D29" s="178"/>
      <c r="E29" s="178"/>
      <c r="T29" s="140"/>
      <c r="U29" s="140"/>
    </row>
    <row r="30" spans="2:21" ht="15.75" customHeight="1" x14ac:dyDescent="0.3">
      <c r="B30" s="581" t="s">
        <v>300</v>
      </c>
      <c r="C30" s="581"/>
      <c r="D30" s="581"/>
      <c r="E30" s="581"/>
      <c r="F30" s="581"/>
      <c r="G30" s="581"/>
      <c r="H30" s="581"/>
      <c r="I30" s="581"/>
      <c r="T30" s="140"/>
      <c r="U30" s="140"/>
    </row>
    <row r="31" spans="2:21" ht="15.75" customHeight="1" x14ac:dyDescent="0.3">
      <c r="B31" s="128"/>
      <c r="C31" s="178"/>
      <c r="D31" s="178"/>
      <c r="E31" s="178"/>
      <c r="J31" s="140"/>
      <c r="K31" s="140"/>
      <c r="L31" s="140"/>
      <c r="M31" s="140"/>
      <c r="N31" s="140"/>
      <c r="O31" s="140"/>
      <c r="P31" s="140"/>
      <c r="Q31" s="140"/>
      <c r="R31" s="140"/>
      <c r="S31" s="140"/>
      <c r="T31" s="140"/>
      <c r="U31" s="140"/>
    </row>
    <row r="32" spans="2:21" ht="15.75" customHeight="1" x14ac:dyDescent="0.3">
      <c r="B32" s="140"/>
      <c r="C32" s="199"/>
      <c r="D32" s="199"/>
      <c r="E32" s="199"/>
      <c r="F32" s="199"/>
      <c r="G32" s="140"/>
      <c r="H32" s="140"/>
      <c r="I32" s="140"/>
      <c r="J32" s="140"/>
      <c r="K32" s="140"/>
      <c r="L32" s="140"/>
      <c r="M32" s="140"/>
      <c r="N32" s="140"/>
      <c r="O32" s="140"/>
      <c r="P32" s="140"/>
      <c r="Q32" s="140"/>
      <c r="R32" s="140"/>
      <c r="S32" s="140"/>
      <c r="T32" s="247"/>
    </row>
    <row r="33" spans="2:24" ht="15.75" customHeight="1" x14ac:dyDescent="0.3">
      <c r="B33" s="180"/>
      <c r="C33" s="182"/>
      <c r="D33" s="182"/>
      <c r="E33" s="182"/>
      <c r="F33" s="182"/>
      <c r="G33" s="180"/>
      <c r="H33" s="180"/>
      <c r="I33" s="180"/>
      <c r="J33" s="180"/>
      <c r="K33" s="180"/>
      <c r="L33" s="180"/>
      <c r="M33" s="180"/>
      <c r="N33" s="180"/>
      <c r="O33" s="180"/>
      <c r="P33" s="180"/>
      <c r="Q33" s="180"/>
      <c r="R33" s="183" t="s">
        <v>217</v>
      </c>
      <c r="S33" s="183"/>
      <c r="T33" s="301"/>
    </row>
    <row r="34" spans="2:24" ht="15.75" customHeight="1" x14ac:dyDescent="0.3">
      <c r="B34" s="184" t="s">
        <v>218</v>
      </c>
      <c r="C34" s="185" t="s">
        <v>1</v>
      </c>
      <c r="D34" s="185"/>
      <c r="E34" s="185"/>
      <c r="F34" s="515" t="s">
        <v>33</v>
      </c>
      <c r="G34" s="185" t="s">
        <v>34</v>
      </c>
      <c r="H34" s="185"/>
      <c r="I34" s="185"/>
      <c r="J34" s="185"/>
      <c r="K34" s="185"/>
      <c r="L34" s="185"/>
      <c r="M34" s="185" t="s">
        <v>35</v>
      </c>
      <c r="N34" s="185" t="s">
        <v>36</v>
      </c>
      <c r="O34" s="187"/>
      <c r="P34" s="187"/>
      <c r="Q34" s="187"/>
      <c r="R34" s="187" t="s">
        <v>79</v>
      </c>
      <c r="S34" s="188"/>
      <c r="T34" s="292"/>
    </row>
    <row r="35" spans="2:24" ht="15.75" customHeight="1" x14ac:dyDescent="0.3">
      <c r="B35" s="189"/>
      <c r="C35" s="145"/>
      <c r="D35" s="145"/>
      <c r="E35" s="145"/>
      <c r="F35" s="516"/>
      <c r="G35" s="145"/>
      <c r="H35" s="145"/>
      <c r="I35" s="145"/>
      <c r="J35" s="145"/>
      <c r="K35" s="145"/>
      <c r="L35" s="145"/>
      <c r="M35" s="145"/>
      <c r="N35" s="145"/>
      <c r="R35" s="191"/>
      <c r="S35" s="294"/>
      <c r="T35" s="294"/>
    </row>
    <row r="36" spans="2:24" ht="15.75" customHeight="1" x14ac:dyDescent="0.3">
      <c r="B36" s="189"/>
      <c r="C36" s="145"/>
      <c r="D36" s="145"/>
      <c r="E36" s="145"/>
      <c r="F36" s="516"/>
      <c r="G36" s="145"/>
      <c r="H36" s="145"/>
      <c r="I36" s="145"/>
      <c r="J36" s="145"/>
      <c r="K36" s="145"/>
      <c r="L36" s="145"/>
      <c r="M36" s="145"/>
      <c r="N36" s="145"/>
    </row>
    <row r="37" spans="2:24" ht="15.75" customHeight="1" x14ac:dyDescent="0.3">
      <c r="B37" s="189"/>
      <c r="C37" s="469"/>
      <c r="D37" s="469"/>
      <c r="E37" s="469"/>
      <c r="F37" s="516"/>
      <c r="G37" s="469"/>
      <c r="H37" s="469"/>
      <c r="I37" s="469"/>
      <c r="J37" s="469"/>
      <c r="K37" s="469"/>
      <c r="L37" s="469"/>
      <c r="M37" s="469"/>
      <c r="N37" s="469"/>
    </row>
    <row r="38" spans="2:24" ht="15.75" customHeight="1" x14ac:dyDescent="0.3">
      <c r="B38" s="189"/>
      <c r="C38" s="469"/>
      <c r="D38" s="469"/>
      <c r="E38" s="469"/>
      <c r="F38" s="516"/>
      <c r="G38" s="469"/>
      <c r="H38" s="469"/>
      <c r="I38" s="469"/>
      <c r="J38" s="469"/>
      <c r="K38" s="469"/>
      <c r="L38" s="469"/>
      <c r="M38" s="469"/>
      <c r="N38" s="469"/>
    </row>
    <row r="39" spans="2:24" ht="15.75" customHeight="1" x14ac:dyDescent="0.3">
      <c r="B39" s="189"/>
      <c r="C39" s="469"/>
      <c r="D39" s="469"/>
      <c r="E39" s="469"/>
      <c r="F39" s="516"/>
      <c r="G39" s="469"/>
      <c r="H39" s="469"/>
      <c r="I39" s="469"/>
      <c r="J39" s="469"/>
      <c r="K39" s="469"/>
      <c r="L39" s="469"/>
      <c r="M39" s="469"/>
      <c r="N39" s="469"/>
    </row>
    <row r="40" spans="2:24" ht="15.75" customHeight="1" x14ac:dyDescent="0.3">
      <c r="B40" s="189"/>
      <c r="C40" s="469"/>
      <c r="D40" s="469"/>
      <c r="E40" s="469"/>
      <c r="F40" s="516"/>
      <c r="G40" s="469"/>
      <c r="H40" s="469"/>
      <c r="I40" s="469"/>
      <c r="J40" s="469"/>
      <c r="K40" s="469"/>
      <c r="L40" s="469"/>
      <c r="M40" s="469"/>
      <c r="N40" s="469"/>
    </row>
    <row r="41" spans="2:24" ht="15.75" customHeight="1" x14ac:dyDescent="0.3">
      <c r="B41" s="146"/>
      <c r="C41" s="145"/>
      <c r="D41" s="145"/>
      <c r="E41" s="145"/>
      <c r="F41" s="516"/>
    </row>
    <row r="42" spans="2:24" ht="15.75" customHeight="1" x14ac:dyDescent="0.3">
      <c r="B42" s="204"/>
      <c r="C42" s="205"/>
      <c r="D42" s="205"/>
      <c r="E42" s="205"/>
      <c r="F42" s="158"/>
      <c r="G42" s="207"/>
      <c r="H42" s="207"/>
      <c r="I42" s="207"/>
      <c r="J42" s="207"/>
      <c r="K42" s="207"/>
      <c r="L42" s="207"/>
      <c r="M42" s="161"/>
      <c r="N42" s="208"/>
      <c r="O42" s="209"/>
      <c r="P42" s="209"/>
      <c r="Q42" s="209"/>
    </row>
    <row r="43" spans="2:24" ht="15.75" customHeight="1" x14ac:dyDescent="0.3">
      <c r="B43" s="204"/>
      <c r="C43" s="205"/>
      <c r="D43" s="205"/>
      <c r="E43" s="205"/>
      <c r="F43" s="158"/>
      <c r="G43" s="207"/>
      <c r="H43" s="207"/>
      <c r="I43" s="207"/>
      <c r="J43" s="207"/>
      <c r="K43" s="207"/>
      <c r="L43" s="207"/>
      <c r="M43" s="161"/>
      <c r="N43" s="208"/>
      <c r="O43" s="209"/>
      <c r="P43" s="209"/>
      <c r="Q43" s="209"/>
    </row>
    <row r="44" spans="2:24" ht="15.75" customHeight="1" x14ac:dyDescent="0.3">
      <c r="B44" s="204"/>
      <c r="C44" s="205"/>
      <c r="D44" s="205"/>
      <c r="E44" s="205"/>
      <c r="F44" s="158"/>
      <c r="G44" s="207"/>
      <c r="H44" s="207"/>
      <c r="I44" s="207"/>
      <c r="J44" s="207"/>
      <c r="K44" s="207"/>
      <c r="L44" s="207"/>
      <c r="M44" s="161"/>
      <c r="N44" s="208"/>
      <c r="O44" s="209"/>
      <c r="P44" s="209"/>
      <c r="Q44" s="209"/>
    </row>
    <row r="45" spans="2:24" ht="15.75" customHeight="1" x14ac:dyDescent="0.3">
      <c r="B45" s="204"/>
      <c r="C45" s="205"/>
      <c r="D45" s="205"/>
      <c r="E45" s="205"/>
      <c r="F45" s="158"/>
      <c r="G45" s="207"/>
      <c r="H45" s="207"/>
      <c r="I45" s="207"/>
      <c r="J45" s="207"/>
      <c r="K45" s="207"/>
      <c r="L45" s="207"/>
      <c r="M45" s="161"/>
      <c r="N45" s="208"/>
      <c r="O45" s="209"/>
      <c r="P45" s="209"/>
      <c r="Q45" s="209"/>
      <c r="X45" s="168"/>
    </row>
    <row r="46" spans="2:24" ht="15.75" customHeight="1" x14ac:dyDescent="0.3">
      <c r="P46" s="163"/>
      <c r="Q46" s="143"/>
      <c r="R46" s="143"/>
      <c r="S46" s="143"/>
      <c r="T46" s="163"/>
    </row>
    <row r="47" spans="2:24" ht="15.75" customHeight="1" x14ac:dyDescent="0.3"/>
    <row r="48" spans="2:24" ht="15.75" customHeight="1" x14ac:dyDescent="0.3"/>
    <row r="49" spans="22:23" ht="15.75" customHeight="1" x14ac:dyDescent="0.3"/>
    <row r="50" spans="22:23" ht="15.75" customHeight="1" x14ac:dyDescent="0.3"/>
    <row r="51" spans="22:23" ht="15.75" customHeight="1" x14ac:dyDescent="0.3"/>
    <row r="52" spans="22:23" ht="15.75" customHeight="1" x14ac:dyDescent="0.3">
      <c r="V52" s="401" t="s">
        <v>202</v>
      </c>
      <c r="W52" s="168">
        <f>W14</f>
        <v>5459.07</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sheetData>
  <mergeCells count="7">
    <mergeCell ref="U4:W4"/>
    <mergeCell ref="U5:W5"/>
    <mergeCell ref="B30:I30"/>
    <mergeCell ref="B23:G23"/>
    <mergeCell ref="B18:G18"/>
    <mergeCell ref="B20:G20"/>
    <mergeCell ref="B22:G22"/>
  </mergeCells>
  <conditionalFormatting sqref="A8:I13 J11:Y13 J8:L8 N8:V8 J9:V10 W8:Y10 A7:Y7">
    <cfRule type="expression" dxfId="103" priority="17">
      <formula>MOD(ROW(),2)=0</formula>
    </cfRule>
  </conditionalFormatting>
  <conditionalFormatting sqref="M8">
    <cfRule type="expression" dxfId="102" priority="13">
      <formula>MOD(ROW(),2)=0</formula>
    </cfRule>
  </conditionalFormatting>
  <hyperlinks>
    <hyperlink ref="B23" r:id="rId1" xr:uid="{00000000-0004-0000-1A00-000000000000}"/>
  </hyperlinks>
  <printOptions horizontalCentered="1" gridLines="1"/>
  <pageMargins left="0" right="0" top="0.75" bottom="0.75" header="0.3" footer="0.3"/>
  <pageSetup scale="54"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Z63"/>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25" sqref="W25"/>
    </sheetView>
  </sheetViews>
  <sheetFormatPr defaultColWidth="9.109375" defaultRowHeight="14.4" x14ac:dyDescent="0.3"/>
  <cols>
    <col min="1" max="1" width="7.88671875" style="135" customWidth="1"/>
    <col min="2" max="2" width="70.6640625" style="135" customWidth="1"/>
    <col min="3" max="3" width="55" style="135" bestFit="1" customWidth="1"/>
    <col min="4" max="5" width="13.6640625" style="135" customWidth="1"/>
    <col min="6" max="6" width="18.109375" style="137" customWidth="1"/>
    <col min="7" max="7" width="23" style="135" bestFit="1" customWidth="1"/>
    <col min="8" max="8" width="11.33203125" style="135" customWidth="1"/>
    <col min="9" max="9" width="13.88671875" style="135" customWidth="1"/>
    <col min="10" max="10" width="14.109375" style="135" customWidth="1"/>
    <col min="11" max="11" width="16.5546875" style="135" customWidth="1"/>
    <col min="12" max="12" width="15.88671875" style="135" bestFit="1" customWidth="1"/>
    <col min="13" max="13" width="20.66406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1" width="14" style="135" bestFit="1" customWidth="1"/>
    <col min="22" max="22" width="15" style="135" bestFit="1" customWidth="1"/>
    <col min="23" max="23" width="14" style="135" bestFit="1" customWidth="1"/>
    <col min="24" max="24" width="14" style="135" customWidth="1"/>
    <col min="25" max="25" width="14.33203125" style="135" customWidth="1"/>
    <col min="26" max="16384" width="9.109375" style="135"/>
  </cols>
  <sheetData>
    <row r="1" spans="1:26" ht="15.75" customHeight="1" x14ac:dyDescent="0.3">
      <c r="A1" s="132" t="s">
        <v>17</v>
      </c>
      <c r="T1" s="140"/>
    </row>
    <row r="2" spans="1:26" ht="15.75" customHeight="1" x14ac:dyDescent="0.3">
      <c r="A2" s="138" t="str">
        <f>('#1461 Inlet Grove Comm HS '!A2)</f>
        <v>Federal Grant Allocations/Reimbursements as of: 08/30/2024</v>
      </c>
      <c r="B2" s="193"/>
      <c r="N2" s="139"/>
      <c r="O2" s="139"/>
      <c r="Q2" s="140"/>
      <c r="R2" s="140"/>
      <c r="S2" s="140"/>
      <c r="T2" s="140"/>
    </row>
    <row r="3" spans="1:26" ht="15.75" customHeight="1" x14ac:dyDescent="0.3">
      <c r="A3" s="141" t="s">
        <v>49</v>
      </c>
      <c r="B3" s="132"/>
      <c r="D3" s="132"/>
      <c r="E3" s="132"/>
      <c r="F3" s="131"/>
      <c r="Q3" s="140"/>
      <c r="R3" s="140"/>
      <c r="S3" s="140"/>
      <c r="T3" s="140"/>
      <c r="U3" s="136"/>
      <c r="V3" s="142"/>
    </row>
    <row r="4" spans="1:26" ht="15.75" customHeight="1" x14ac:dyDescent="0.3">
      <c r="A4" s="132" t="s">
        <v>141</v>
      </c>
      <c r="N4" s="144"/>
      <c r="O4" s="144"/>
      <c r="P4" s="144"/>
      <c r="Q4" s="145"/>
      <c r="R4" s="140"/>
      <c r="S4" s="140"/>
      <c r="T4" s="145"/>
      <c r="U4" s="577" t="s">
        <v>291</v>
      </c>
      <c r="V4" s="577"/>
      <c r="W4" s="577"/>
      <c r="X4" s="545"/>
      <c r="Y4" s="146"/>
    </row>
    <row r="5" spans="1:26" ht="15" thickBot="1" x14ac:dyDescent="0.35">
      <c r="H5" s="147"/>
      <c r="I5" s="147"/>
      <c r="N5" s="144"/>
      <c r="O5" s="144"/>
      <c r="P5" s="144"/>
      <c r="Q5" s="145"/>
      <c r="R5" s="148"/>
      <c r="S5" s="148"/>
      <c r="T5" s="145"/>
      <c r="U5" s="579"/>
      <c r="V5" s="579"/>
      <c r="W5" s="579"/>
      <c r="X5" s="546"/>
      <c r="Y5" s="149"/>
    </row>
    <row r="6" spans="1:26" ht="72.599999999999994" thickBot="1" x14ac:dyDescent="0.35">
      <c r="A6" s="252" t="s">
        <v>15</v>
      </c>
      <c r="B6" s="252" t="s">
        <v>195</v>
      </c>
      <c r="C6" s="252" t="s">
        <v>183</v>
      </c>
      <c r="D6" s="252" t="s">
        <v>94</v>
      </c>
      <c r="E6" s="252" t="s">
        <v>191</v>
      </c>
      <c r="F6" s="252" t="s">
        <v>2</v>
      </c>
      <c r="G6" s="252" t="s">
        <v>3</v>
      </c>
      <c r="H6" s="319" t="str">
        <f>'#1461 Inlet Grove Comm HS '!H6</f>
        <v>FY25 Restricted Indirect Cost Rate+</v>
      </c>
      <c r="I6" s="319" t="str">
        <f>'#1461 Inlet Grove Comm HS '!I6</f>
        <v>FY25 Unrestricted Indirect Cost Rate+</v>
      </c>
      <c r="J6" s="253" t="s">
        <v>115</v>
      </c>
      <c r="K6" s="253" t="s">
        <v>116</v>
      </c>
      <c r="L6" s="253" t="s">
        <v>105</v>
      </c>
      <c r="M6" s="253"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'#3941 Ben Gamla '!Y6</f>
        <v>Available Budget as of 08/30/24</v>
      </c>
      <c r="Z6" s="238"/>
    </row>
    <row r="7" spans="1:26" ht="15.75" customHeight="1" x14ac:dyDescent="0.3">
      <c r="A7" s="158">
        <v>4228</v>
      </c>
      <c r="B7" s="135" t="s">
        <v>285</v>
      </c>
      <c r="C7" s="537" t="s">
        <v>286</v>
      </c>
      <c r="D7" s="137" t="s">
        <v>287</v>
      </c>
      <c r="E7" s="137" t="s">
        <v>280</v>
      </c>
      <c r="F7" s="166" t="s">
        <v>288</v>
      </c>
      <c r="G7" s="229" t="s">
        <v>6</v>
      </c>
      <c r="H7" s="289">
        <v>1.8800000000000001E-2</v>
      </c>
      <c r="I7" s="289">
        <v>0.161</v>
      </c>
      <c r="J7" s="166">
        <v>45565</v>
      </c>
      <c r="K7" s="166">
        <v>45566</v>
      </c>
      <c r="L7" s="166">
        <v>45314</v>
      </c>
      <c r="M7" s="137" t="s">
        <v>289</v>
      </c>
      <c r="N7" s="343">
        <v>31524.12</v>
      </c>
      <c r="O7" s="344"/>
      <c r="P7" s="449">
        <f t="shared" ref="P7" si="0">N7+O7</f>
        <v>31524.12</v>
      </c>
      <c r="Q7" s="481"/>
      <c r="R7" s="357">
        <v>0</v>
      </c>
      <c r="S7" s="449">
        <f t="shared" ref="S7" si="1">P7-R7</f>
        <v>31524.12</v>
      </c>
      <c r="T7" s="375"/>
      <c r="U7" s="357">
        <v>0</v>
      </c>
      <c r="V7" s="344"/>
      <c r="W7" s="345">
        <f t="shared" ref="W7:W10" si="2">U7+V7</f>
        <v>0</v>
      </c>
      <c r="X7" s="172"/>
      <c r="Y7" s="451">
        <f>S7-W7</f>
        <v>31524.12</v>
      </c>
    </row>
    <row r="8" spans="1:26" ht="15.75" customHeight="1" x14ac:dyDescent="0.3">
      <c r="A8" s="137">
        <v>4450</v>
      </c>
      <c r="B8" s="135" t="s">
        <v>184</v>
      </c>
      <c r="C8" s="282" t="s">
        <v>174</v>
      </c>
      <c r="D8" s="137" t="s">
        <v>175</v>
      </c>
      <c r="E8" s="281" t="s">
        <v>194</v>
      </c>
      <c r="F8" s="137" t="s">
        <v>185</v>
      </c>
      <c r="G8" s="135" t="s">
        <v>6</v>
      </c>
      <c r="H8" s="289">
        <v>0.05</v>
      </c>
      <c r="I8" s="309">
        <v>0.161</v>
      </c>
      <c r="J8" s="166">
        <v>45565</v>
      </c>
      <c r="K8" s="166">
        <v>45565</v>
      </c>
      <c r="L8" s="166">
        <v>44279</v>
      </c>
      <c r="M8" s="137" t="s">
        <v>186</v>
      </c>
      <c r="N8" s="343">
        <v>6918.49</v>
      </c>
      <c r="O8" s="344"/>
      <c r="P8" s="449">
        <f>N8+O8</f>
        <v>6918.49</v>
      </c>
      <c r="Q8" s="130"/>
      <c r="R8" s="357">
        <v>6918.49</v>
      </c>
      <c r="S8" s="449">
        <f t="shared" ref="S8:S9" si="3">P8-R8</f>
        <v>0</v>
      </c>
      <c r="T8" s="375"/>
      <c r="U8" s="357">
        <v>0</v>
      </c>
      <c r="V8" s="344"/>
      <c r="W8" s="345">
        <f t="shared" si="2"/>
        <v>0</v>
      </c>
      <c r="X8" s="172"/>
      <c r="Y8" s="451">
        <f>S8-W8</f>
        <v>0</v>
      </c>
    </row>
    <row r="9" spans="1:26" ht="15.75" customHeight="1" x14ac:dyDescent="0.3">
      <c r="A9" s="137" t="s">
        <v>262</v>
      </c>
      <c r="B9" s="135" t="s">
        <v>246</v>
      </c>
      <c r="C9" s="480" t="s">
        <v>174</v>
      </c>
      <c r="D9" s="137" t="s">
        <v>175</v>
      </c>
      <c r="E9" s="281" t="s">
        <v>230</v>
      </c>
      <c r="F9" s="137" t="s">
        <v>231</v>
      </c>
      <c r="G9" s="135" t="s">
        <v>6</v>
      </c>
      <c r="H9" s="289">
        <v>0.05</v>
      </c>
      <c r="I9" s="309">
        <v>0.161</v>
      </c>
      <c r="J9" s="166">
        <v>45565</v>
      </c>
      <c r="K9" s="166">
        <v>45565</v>
      </c>
      <c r="L9" s="166">
        <v>44279</v>
      </c>
      <c r="M9" s="137" t="s">
        <v>177</v>
      </c>
      <c r="N9" s="343">
        <v>128134.84</v>
      </c>
      <c r="O9" s="344">
        <v>20.07</v>
      </c>
      <c r="P9" s="449">
        <f t="shared" ref="P9:P11" si="4">N9+O9</f>
        <v>128154.91</v>
      </c>
      <c r="Q9" s="481"/>
      <c r="R9" s="357">
        <v>128154.91</v>
      </c>
      <c r="S9" s="449">
        <f t="shared" si="3"/>
        <v>0</v>
      </c>
      <c r="T9" s="375"/>
      <c r="U9" s="357">
        <v>0</v>
      </c>
      <c r="V9" s="344"/>
      <c r="W9" s="345">
        <f t="shared" si="2"/>
        <v>0</v>
      </c>
      <c r="X9" s="172"/>
      <c r="Y9" s="451">
        <f>S9-W9</f>
        <v>0</v>
      </c>
    </row>
    <row r="10" spans="1:26" ht="15.75" customHeight="1" x14ac:dyDescent="0.3">
      <c r="A10" s="137" t="s">
        <v>255</v>
      </c>
      <c r="B10" s="135" t="s">
        <v>192</v>
      </c>
      <c r="C10" s="480" t="s">
        <v>174</v>
      </c>
      <c r="D10" s="137" t="s">
        <v>175</v>
      </c>
      <c r="E10" s="281" t="s">
        <v>193</v>
      </c>
      <c r="F10" s="137" t="s">
        <v>176</v>
      </c>
      <c r="G10" s="135" t="s">
        <v>6</v>
      </c>
      <c r="H10" s="289">
        <v>0.05</v>
      </c>
      <c r="I10" s="309">
        <v>0.161</v>
      </c>
      <c r="J10" s="166">
        <v>45565</v>
      </c>
      <c r="K10" s="166">
        <v>45565</v>
      </c>
      <c r="L10" s="166">
        <v>44279</v>
      </c>
      <c r="M10" s="137" t="s">
        <v>177</v>
      </c>
      <c r="N10" s="343">
        <v>512539.35</v>
      </c>
      <c r="O10" s="344">
        <v>80.290000000000006</v>
      </c>
      <c r="P10" s="449">
        <f t="shared" si="4"/>
        <v>512619.63999999996</v>
      </c>
      <c r="Q10" s="481"/>
      <c r="R10" s="357">
        <f>158339.27+244397.1</f>
        <v>402736.37</v>
      </c>
      <c r="S10" s="449">
        <f>P10-R10</f>
        <v>109883.26999999996</v>
      </c>
      <c r="T10" s="375"/>
      <c r="U10" s="357">
        <v>0</v>
      </c>
      <c r="V10" s="344"/>
      <c r="W10" s="345">
        <f t="shared" si="2"/>
        <v>0</v>
      </c>
      <c r="X10" s="172"/>
      <c r="Y10" s="451">
        <f>S10-W10</f>
        <v>109883.26999999996</v>
      </c>
    </row>
    <row r="11" spans="1:26" ht="15.75" customHeight="1" x14ac:dyDescent="0.3">
      <c r="A11" s="137" t="s">
        <v>257</v>
      </c>
      <c r="B11" s="135" t="s">
        <v>269</v>
      </c>
      <c r="C11" s="480" t="s">
        <v>174</v>
      </c>
      <c r="D11" s="137" t="s">
        <v>175</v>
      </c>
      <c r="E11" s="281" t="s">
        <v>239</v>
      </c>
      <c r="F11" s="137" t="s">
        <v>240</v>
      </c>
      <c r="G11" s="135" t="s">
        <v>6</v>
      </c>
      <c r="H11" s="289">
        <v>0.05</v>
      </c>
      <c r="I11" s="309">
        <v>0.161</v>
      </c>
      <c r="J11" s="166">
        <v>45565</v>
      </c>
      <c r="K11" s="166">
        <v>45565</v>
      </c>
      <c r="L11" s="166">
        <v>44279</v>
      </c>
      <c r="M11" s="137" t="s">
        <v>241</v>
      </c>
      <c r="N11" s="343">
        <v>5158.3100000000004</v>
      </c>
      <c r="O11" s="344"/>
      <c r="P11" s="449">
        <f t="shared" si="4"/>
        <v>5158.3100000000004</v>
      </c>
      <c r="Q11" s="481"/>
      <c r="R11" s="357"/>
      <c r="S11" s="449">
        <v>5158.3100000000004</v>
      </c>
      <c r="T11" s="375"/>
      <c r="U11" s="357"/>
      <c r="V11" s="344"/>
      <c r="W11" s="345"/>
      <c r="X11" s="172">
        <v>5158.3100000000004</v>
      </c>
      <c r="Y11" s="451">
        <f>S11-W11-X11</f>
        <v>0</v>
      </c>
    </row>
    <row r="12" spans="1:26" ht="15.75" customHeight="1" thickBot="1" x14ac:dyDescent="0.35">
      <c r="C12" s="351"/>
      <c r="D12" s="178"/>
      <c r="E12" s="178"/>
      <c r="I12" s="165"/>
      <c r="J12" s="192"/>
      <c r="K12" s="192"/>
      <c r="L12" s="192"/>
      <c r="M12" s="169" t="s">
        <v>37</v>
      </c>
      <c r="N12" s="346">
        <f>SUM(N7:N11)</f>
        <v>684275.1100000001</v>
      </c>
      <c r="O12" s="347">
        <f>SUM(O7:O11)</f>
        <v>100.36000000000001</v>
      </c>
      <c r="P12" s="348">
        <f>SUM(P7:P11)</f>
        <v>684375.47</v>
      </c>
      <c r="Q12" s="130"/>
      <c r="R12" s="346">
        <f>SUM(R7:R11)</f>
        <v>537809.77</v>
      </c>
      <c r="S12" s="348">
        <f>SUM(S7:S11)</f>
        <v>146565.69999999995</v>
      </c>
      <c r="T12" s="130"/>
      <c r="U12" s="346">
        <f>SUM(U7:U11)</f>
        <v>0</v>
      </c>
      <c r="V12" s="347">
        <f>SUM(V7:V11)</f>
        <v>0</v>
      </c>
      <c r="W12" s="348">
        <f>SUM(W7:W11)</f>
        <v>0</v>
      </c>
      <c r="X12" s="552">
        <f>SUM(X7:X11)</f>
        <v>5158.3100000000004</v>
      </c>
      <c r="Y12" s="424">
        <f>SUM(Y7:Y11)</f>
        <v>141407.38999999996</v>
      </c>
    </row>
    <row r="13" spans="1:26" ht="13.5" customHeight="1" thickTop="1" x14ac:dyDescent="0.3">
      <c r="B13" s="140"/>
      <c r="C13" s="178"/>
      <c r="D13" s="178"/>
      <c r="E13" s="178"/>
      <c r="J13" s="192"/>
      <c r="K13" s="192"/>
      <c r="L13" s="192"/>
      <c r="M13" s="218"/>
      <c r="N13" s="168"/>
      <c r="O13" s="168"/>
      <c r="P13" s="168"/>
      <c r="R13" s="168"/>
      <c r="S13" s="168"/>
      <c r="T13" s="167"/>
    </row>
    <row r="14" spans="1:26" ht="15.75" customHeight="1" x14ac:dyDescent="0.3">
      <c r="B14" s="140"/>
      <c r="C14" s="178"/>
      <c r="D14" s="178"/>
      <c r="E14" s="178"/>
      <c r="J14" s="192"/>
      <c r="K14" s="192"/>
      <c r="L14" s="192"/>
      <c r="M14" s="218"/>
      <c r="N14" s="168"/>
      <c r="O14" s="168"/>
      <c r="P14" s="168"/>
      <c r="R14" s="168"/>
      <c r="S14" s="168"/>
      <c r="T14" s="167"/>
    </row>
    <row r="15" spans="1:26" ht="15.75" customHeight="1" x14ac:dyDescent="0.3">
      <c r="B15" s="132" t="s">
        <v>109</v>
      </c>
      <c r="C15" s="178"/>
      <c r="D15" s="178"/>
      <c r="E15" s="178"/>
      <c r="M15" s="218"/>
      <c r="N15" s="168"/>
      <c r="O15" s="168"/>
      <c r="P15" s="168"/>
      <c r="Q15" s="140"/>
      <c r="R15" s="168"/>
      <c r="S15" s="168"/>
      <c r="T15" s="167"/>
    </row>
    <row r="16" spans="1:26" ht="15.75" customHeight="1" x14ac:dyDescent="0.3">
      <c r="B16" s="582" t="s">
        <v>216</v>
      </c>
      <c r="C16" s="582"/>
      <c r="D16" s="582"/>
      <c r="E16" s="582"/>
      <c r="F16" s="582"/>
      <c r="G16" s="582"/>
      <c r="H16" s="173"/>
      <c r="I16" s="173"/>
      <c r="J16" s="173"/>
      <c r="M16" s="218"/>
      <c r="N16" s="168"/>
      <c r="O16" s="168"/>
      <c r="P16" s="168"/>
      <c r="Q16" s="140"/>
      <c r="R16" s="168"/>
      <c r="S16" s="168"/>
      <c r="T16" s="167"/>
    </row>
    <row r="17" spans="2:20" ht="15.75" customHeight="1" x14ac:dyDescent="0.3">
      <c r="C17" s="178"/>
      <c r="D17" s="178"/>
      <c r="E17" s="178"/>
      <c r="M17" s="218"/>
      <c r="N17" s="168"/>
      <c r="O17" s="168"/>
      <c r="P17" s="168"/>
      <c r="Q17" s="140"/>
      <c r="R17" s="168"/>
      <c r="S17" s="168"/>
      <c r="T17" s="167"/>
    </row>
    <row r="18" spans="2:20" ht="15.75" customHeight="1" x14ac:dyDescent="0.3">
      <c r="B18" s="582" t="s">
        <v>113</v>
      </c>
      <c r="C18" s="582"/>
      <c r="D18" s="582"/>
      <c r="E18" s="582"/>
      <c r="F18" s="582"/>
      <c r="G18" s="582"/>
      <c r="H18" s="173"/>
      <c r="I18" s="173"/>
      <c r="J18" s="173"/>
      <c r="M18" s="218"/>
      <c r="N18" s="168"/>
      <c r="O18" s="168"/>
      <c r="P18" s="168"/>
      <c r="Q18" s="140"/>
      <c r="R18" s="168"/>
      <c r="S18" s="168"/>
      <c r="T18" s="167"/>
    </row>
    <row r="19" spans="2:20" ht="15.75" customHeight="1" x14ac:dyDescent="0.3">
      <c r="B19" s="173"/>
      <c r="C19" s="173"/>
      <c r="D19" s="173"/>
      <c r="E19" s="173"/>
      <c r="F19" s="174"/>
      <c r="G19" s="173"/>
      <c r="H19" s="173"/>
      <c r="I19" s="173"/>
      <c r="J19" s="173"/>
      <c r="M19" s="218"/>
      <c r="N19" s="168"/>
      <c r="O19" s="168"/>
      <c r="P19" s="168"/>
      <c r="Q19" s="140"/>
      <c r="R19" s="168"/>
      <c r="S19" s="168"/>
      <c r="T19" s="167"/>
    </row>
    <row r="20" spans="2:20" ht="15.75" customHeight="1" x14ac:dyDescent="0.3">
      <c r="B20" s="582" t="s">
        <v>134</v>
      </c>
      <c r="C20" s="582"/>
      <c r="D20" s="582"/>
      <c r="E20" s="582"/>
      <c r="F20" s="582"/>
      <c r="G20" s="582"/>
      <c r="H20" s="173"/>
      <c r="I20" s="173"/>
      <c r="J20" s="173"/>
      <c r="M20" s="218"/>
      <c r="N20" s="168"/>
      <c r="O20" s="168"/>
      <c r="P20" s="168"/>
      <c r="Q20" s="140"/>
      <c r="R20" s="168"/>
      <c r="S20" s="168"/>
      <c r="T20" s="167"/>
    </row>
    <row r="21" spans="2:20" ht="15.75" customHeight="1" x14ac:dyDescent="0.3">
      <c r="B21" s="593" t="s">
        <v>133</v>
      </c>
      <c r="C21" s="582"/>
      <c r="D21" s="582"/>
      <c r="E21" s="582"/>
      <c r="F21" s="582"/>
      <c r="G21" s="582"/>
      <c r="H21" s="173"/>
      <c r="I21" s="173"/>
      <c r="J21" s="173"/>
      <c r="M21" s="218"/>
      <c r="N21" s="168"/>
      <c r="O21" s="168"/>
      <c r="P21" s="168"/>
      <c r="Q21" s="140"/>
      <c r="R21" s="168"/>
      <c r="S21" s="168"/>
      <c r="T21" s="167"/>
    </row>
    <row r="22" spans="2:20" ht="15.75" customHeight="1" x14ac:dyDescent="0.3">
      <c r="B22" s="173"/>
      <c r="C22" s="173"/>
      <c r="D22" s="173"/>
      <c r="E22" s="173"/>
      <c r="F22" s="174"/>
      <c r="G22" s="173"/>
      <c r="H22" s="173"/>
      <c r="I22" s="173"/>
      <c r="J22" s="173"/>
      <c r="M22" s="218"/>
      <c r="N22" s="168"/>
      <c r="O22" s="168"/>
      <c r="P22" s="168"/>
      <c r="Q22" s="140"/>
      <c r="R22" s="168"/>
      <c r="S22" s="168"/>
      <c r="T22" s="167"/>
    </row>
    <row r="23" spans="2:20" ht="15.75" customHeight="1" x14ac:dyDescent="0.3">
      <c r="B23" s="173"/>
      <c r="C23" s="173"/>
      <c r="D23" s="173"/>
      <c r="E23" s="173"/>
      <c r="F23" s="174"/>
      <c r="G23" s="173"/>
      <c r="H23" s="173"/>
      <c r="I23" s="173"/>
      <c r="J23" s="173"/>
      <c r="M23" s="218"/>
      <c r="N23" s="168"/>
      <c r="O23" s="168"/>
      <c r="P23" s="168"/>
      <c r="Q23" s="140"/>
      <c r="R23" s="168"/>
      <c r="S23" s="168"/>
      <c r="T23" s="167"/>
    </row>
    <row r="24" spans="2:20" ht="15.75" customHeight="1" x14ac:dyDescent="0.3">
      <c r="B24" s="131" t="s">
        <v>96</v>
      </c>
      <c r="C24" s="176" t="s">
        <v>99</v>
      </c>
      <c r="D24" s="176" t="s">
        <v>100</v>
      </c>
      <c r="E24" s="176"/>
      <c r="F24" s="174"/>
      <c r="G24" s="173"/>
      <c r="H24" s="173"/>
      <c r="I24" s="173"/>
      <c r="J24" s="173"/>
      <c r="M24" s="218"/>
      <c r="N24" s="168"/>
      <c r="O24" s="168"/>
      <c r="P24" s="168"/>
      <c r="Q24" s="140"/>
      <c r="R24" s="168"/>
      <c r="S24" s="168"/>
      <c r="T24" s="167"/>
    </row>
    <row r="25" spans="2:20" ht="15.75" customHeight="1" x14ac:dyDescent="0.3">
      <c r="B25" s="135" t="s">
        <v>207</v>
      </c>
      <c r="C25" s="178" t="s">
        <v>146</v>
      </c>
      <c r="D25" s="178" t="s">
        <v>147</v>
      </c>
      <c r="E25" s="178"/>
      <c r="F25" s="174"/>
      <c r="G25" s="173"/>
      <c r="H25" s="173"/>
      <c r="I25" s="173"/>
      <c r="J25" s="173"/>
      <c r="M25" s="218"/>
      <c r="N25" s="168"/>
      <c r="O25" s="168"/>
      <c r="P25" s="168"/>
      <c r="Q25" s="140"/>
      <c r="R25" s="168"/>
      <c r="S25" s="168"/>
      <c r="T25" s="167"/>
    </row>
    <row r="26" spans="2:20" ht="15.75" customHeight="1" x14ac:dyDescent="0.3">
      <c r="B26" s="170" t="s">
        <v>98</v>
      </c>
      <c r="C26" s="178" t="s">
        <v>173</v>
      </c>
      <c r="D26" s="178" t="s">
        <v>190</v>
      </c>
      <c r="E26" s="178"/>
      <c r="M26" s="218"/>
      <c r="N26" s="168"/>
      <c r="O26" s="168"/>
      <c r="P26" s="168"/>
      <c r="Q26" s="140"/>
      <c r="R26" s="168"/>
      <c r="S26" s="168"/>
      <c r="T26" s="167"/>
    </row>
    <row r="27" spans="2:20" ht="15.75" customHeight="1" x14ac:dyDescent="0.3">
      <c r="B27" s="135" t="s">
        <v>206</v>
      </c>
      <c r="C27" s="178" t="s">
        <v>187</v>
      </c>
      <c r="D27" s="178" t="s">
        <v>188</v>
      </c>
      <c r="E27" s="178"/>
      <c r="M27" s="218"/>
      <c r="N27" s="168"/>
      <c r="O27" s="168"/>
      <c r="P27" s="168"/>
      <c r="Q27" s="140"/>
      <c r="R27" s="168"/>
      <c r="S27" s="168"/>
      <c r="T27" s="167"/>
    </row>
    <row r="28" spans="2:20" ht="15.75" customHeight="1" x14ac:dyDescent="0.3">
      <c r="C28" s="178"/>
      <c r="D28" s="178"/>
      <c r="E28" s="178"/>
      <c r="M28" s="218"/>
      <c r="N28" s="168"/>
      <c r="O28" s="168"/>
      <c r="P28" s="168"/>
      <c r="Q28" s="140"/>
      <c r="R28" s="168"/>
      <c r="S28" s="168"/>
      <c r="T28" s="167"/>
    </row>
    <row r="29" spans="2:20" ht="15.75" customHeight="1" x14ac:dyDescent="0.3">
      <c r="B29" s="581" t="s">
        <v>300</v>
      </c>
      <c r="C29" s="581"/>
      <c r="D29" s="581"/>
      <c r="E29" s="581"/>
      <c r="F29" s="581"/>
      <c r="G29" s="581"/>
      <c r="H29" s="581"/>
      <c r="I29" s="581"/>
      <c r="M29" s="218"/>
      <c r="N29" s="168"/>
      <c r="O29" s="168"/>
      <c r="P29" s="168"/>
      <c r="Q29" s="140"/>
      <c r="R29" s="168"/>
      <c r="S29" s="168"/>
      <c r="T29" s="167"/>
    </row>
    <row r="30" spans="2:20" ht="15.75" customHeight="1" x14ac:dyDescent="0.3">
      <c r="B30" s="128"/>
      <c r="C30" s="178"/>
      <c r="D30" s="178"/>
      <c r="E30" s="178"/>
      <c r="M30" s="218"/>
      <c r="N30" s="168"/>
      <c r="O30" s="168"/>
      <c r="P30" s="168"/>
      <c r="Q30" s="140"/>
      <c r="R30" s="168"/>
      <c r="S30" s="168"/>
      <c r="T30" s="167"/>
    </row>
    <row r="31" spans="2:20" ht="15.75" customHeight="1" x14ac:dyDescent="0.3">
      <c r="B31" s="187"/>
      <c r="C31" s="210"/>
      <c r="D31" s="210"/>
      <c r="E31" s="210"/>
      <c r="F31" s="210"/>
      <c r="G31" s="187"/>
      <c r="H31" s="187"/>
      <c r="I31" s="187"/>
      <c r="J31" s="187"/>
      <c r="K31" s="187"/>
      <c r="L31" s="187"/>
      <c r="M31" s="187"/>
      <c r="N31" s="187"/>
      <c r="O31" s="187"/>
      <c r="P31" s="187"/>
      <c r="Q31" s="187"/>
      <c r="R31" s="187"/>
      <c r="S31" s="187"/>
      <c r="T31" s="140"/>
    </row>
    <row r="32" spans="2:20" ht="15.75" customHeight="1" x14ac:dyDescent="0.3">
      <c r="R32" s="293" t="s">
        <v>219</v>
      </c>
      <c r="S32" s="294"/>
      <c r="T32" s="291"/>
    </row>
    <row r="33" spans="2:24" ht="15.75" customHeight="1" x14ac:dyDescent="0.3">
      <c r="B33" s="184" t="s">
        <v>218</v>
      </c>
      <c r="C33" s="185" t="s">
        <v>1</v>
      </c>
      <c r="D33" s="185"/>
      <c r="E33" s="185"/>
      <c r="F33" s="515" t="s">
        <v>33</v>
      </c>
      <c r="G33" s="185" t="s">
        <v>34</v>
      </c>
      <c r="H33" s="185"/>
      <c r="I33" s="185"/>
      <c r="J33" s="185"/>
      <c r="K33" s="185"/>
      <c r="L33" s="185"/>
      <c r="M33" s="185" t="s">
        <v>35</v>
      </c>
      <c r="N33" s="185" t="s">
        <v>36</v>
      </c>
      <c r="O33" s="186"/>
      <c r="P33" s="186"/>
      <c r="Q33" s="186"/>
      <c r="R33" s="187" t="s">
        <v>79</v>
      </c>
      <c r="S33" s="188"/>
      <c r="T33" s="292"/>
    </row>
    <row r="34" spans="2:24" ht="15.75" customHeight="1" x14ac:dyDescent="0.3">
      <c r="B34" s="189"/>
      <c r="C34" s="145"/>
      <c r="D34" s="145"/>
      <c r="E34" s="145"/>
      <c r="F34" s="516"/>
      <c r="G34" s="145"/>
      <c r="H34" s="145"/>
      <c r="I34" s="145"/>
      <c r="J34" s="145"/>
      <c r="K34" s="145"/>
      <c r="L34" s="145"/>
      <c r="M34" s="145"/>
      <c r="N34" s="145"/>
      <c r="O34" s="136"/>
      <c r="P34" s="136"/>
      <c r="Q34" s="136"/>
      <c r="R34" s="293"/>
      <c r="S34" s="294"/>
      <c r="T34" s="294"/>
    </row>
    <row r="35" spans="2:24" ht="15.75" customHeight="1" x14ac:dyDescent="0.3">
      <c r="B35" s="189"/>
      <c r="C35" s="145"/>
      <c r="D35" s="145"/>
      <c r="E35" s="145"/>
      <c r="F35" s="516"/>
      <c r="G35" s="145"/>
      <c r="H35" s="145"/>
      <c r="I35" s="145"/>
      <c r="J35" s="145"/>
      <c r="K35" s="145"/>
      <c r="L35" s="145"/>
      <c r="M35" s="145"/>
      <c r="N35" s="145"/>
      <c r="O35" s="136"/>
      <c r="P35" s="136"/>
      <c r="Q35" s="136"/>
      <c r="R35" s="293"/>
      <c r="S35" s="294"/>
      <c r="T35" s="294"/>
    </row>
    <row r="36" spans="2:24" ht="15.75" customHeight="1" x14ac:dyDescent="0.3">
      <c r="B36" s="189"/>
      <c r="C36" s="145"/>
      <c r="D36" s="145"/>
      <c r="E36" s="145"/>
      <c r="F36" s="516"/>
      <c r="G36" s="145"/>
      <c r="H36" s="145"/>
      <c r="I36" s="145"/>
      <c r="J36" s="145"/>
      <c r="K36" s="145"/>
      <c r="L36" s="145"/>
      <c r="M36" s="145"/>
      <c r="N36" s="145"/>
      <c r="O36" s="136"/>
      <c r="P36" s="136"/>
      <c r="Q36" s="136"/>
      <c r="R36" s="293"/>
      <c r="S36" s="294"/>
      <c r="T36" s="294"/>
    </row>
    <row r="37" spans="2:24" ht="15.75" customHeight="1" x14ac:dyDescent="0.3">
      <c r="B37" s="189"/>
      <c r="C37" s="469"/>
      <c r="D37" s="469"/>
      <c r="E37" s="469"/>
      <c r="F37" s="516"/>
      <c r="G37" s="469"/>
      <c r="H37" s="469"/>
      <c r="I37" s="469"/>
      <c r="J37" s="469"/>
      <c r="K37" s="469"/>
      <c r="L37" s="469"/>
      <c r="M37" s="469"/>
      <c r="N37" s="469"/>
      <c r="O37" s="136"/>
      <c r="P37" s="136"/>
      <c r="Q37" s="136"/>
      <c r="R37" s="293"/>
      <c r="S37" s="294"/>
      <c r="T37" s="294"/>
    </row>
    <row r="38" spans="2:24" ht="15.75" customHeight="1" x14ac:dyDescent="0.3">
      <c r="B38" s="189"/>
      <c r="C38" s="502"/>
      <c r="D38" s="502"/>
      <c r="E38" s="502"/>
      <c r="F38" s="516"/>
      <c r="G38" s="502"/>
      <c r="H38" s="502"/>
      <c r="I38" s="502"/>
      <c r="J38" s="502"/>
      <c r="K38" s="502"/>
      <c r="L38" s="502"/>
      <c r="M38" s="502"/>
      <c r="N38" s="502"/>
      <c r="O38" s="136"/>
      <c r="P38" s="136"/>
      <c r="Q38" s="136"/>
      <c r="R38" s="293"/>
      <c r="S38" s="294"/>
      <c r="T38" s="294"/>
    </row>
    <row r="39" spans="2:24" ht="15.75" customHeight="1" x14ac:dyDescent="0.3">
      <c r="B39" s="189"/>
      <c r="C39" s="469"/>
      <c r="D39" s="469"/>
      <c r="E39" s="469"/>
      <c r="F39" s="516"/>
      <c r="G39" s="469"/>
      <c r="H39" s="469"/>
      <c r="I39" s="469"/>
      <c r="J39" s="469"/>
      <c r="K39" s="469"/>
      <c r="L39" s="469"/>
      <c r="M39" s="469"/>
      <c r="N39" s="469"/>
      <c r="O39" s="136"/>
      <c r="P39" s="136"/>
      <c r="Q39" s="136"/>
      <c r="R39" s="293"/>
      <c r="S39" s="294"/>
      <c r="T39" s="294"/>
    </row>
    <row r="40" spans="2:24" ht="15.75" customHeight="1" x14ac:dyDescent="0.3">
      <c r="B40" s="189"/>
      <c r="C40" s="469"/>
      <c r="D40" s="469"/>
      <c r="E40" s="469"/>
      <c r="F40" s="516"/>
      <c r="G40" s="469"/>
      <c r="H40" s="469"/>
      <c r="I40" s="469"/>
      <c r="J40" s="469"/>
      <c r="K40" s="469"/>
      <c r="L40" s="469"/>
      <c r="M40" s="469"/>
      <c r="N40" s="469"/>
      <c r="O40" s="136"/>
      <c r="P40" s="136"/>
      <c r="Q40" s="136"/>
      <c r="R40" s="293"/>
      <c r="S40" s="294"/>
      <c r="T40" s="294"/>
    </row>
    <row r="41" spans="2:24" ht="15.75" customHeight="1" x14ac:dyDescent="0.3">
      <c r="B41" s="189"/>
      <c r="C41" s="469"/>
      <c r="D41" s="469"/>
      <c r="E41" s="469"/>
      <c r="F41" s="516"/>
      <c r="G41" s="469"/>
      <c r="H41" s="469"/>
      <c r="I41" s="469"/>
      <c r="J41" s="469"/>
      <c r="K41" s="469"/>
      <c r="L41" s="469"/>
      <c r="M41" s="469"/>
      <c r="N41" s="469"/>
      <c r="O41" s="136"/>
      <c r="P41" s="136"/>
      <c r="Q41" s="136"/>
      <c r="R41" s="293"/>
      <c r="S41" s="294"/>
      <c r="T41" s="294"/>
    </row>
    <row r="42" spans="2:24" ht="15.75" customHeight="1" x14ac:dyDescent="0.3">
      <c r="B42" s="189"/>
      <c r="C42" s="469"/>
      <c r="D42" s="469"/>
      <c r="E42" s="469"/>
      <c r="F42" s="516"/>
      <c r="G42" s="469"/>
      <c r="H42" s="469"/>
      <c r="I42" s="469"/>
      <c r="J42" s="469"/>
      <c r="K42" s="469"/>
      <c r="L42" s="469"/>
      <c r="M42" s="469"/>
      <c r="N42" s="469"/>
      <c r="O42" s="136"/>
      <c r="P42" s="136"/>
      <c r="Q42" s="136"/>
      <c r="R42" s="293"/>
      <c r="S42" s="294"/>
      <c r="T42" s="294"/>
    </row>
    <row r="43" spans="2:24" ht="15.75" customHeight="1" x14ac:dyDescent="0.3">
      <c r="B43" s="189"/>
      <c r="C43" s="469"/>
      <c r="D43" s="469"/>
      <c r="E43" s="469"/>
      <c r="F43" s="516"/>
      <c r="G43" s="469"/>
      <c r="H43" s="469"/>
      <c r="I43" s="469"/>
      <c r="J43" s="469"/>
      <c r="K43" s="469"/>
      <c r="L43" s="469"/>
      <c r="M43" s="469"/>
      <c r="N43" s="469"/>
      <c r="O43" s="136"/>
      <c r="P43" s="136"/>
      <c r="Q43" s="136"/>
      <c r="R43" s="293"/>
      <c r="S43" s="294"/>
      <c r="T43" s="294"/>
    </row>
    <row r="44" spans="2:24" ht="15.75" customHeight="1" x14ac:dyDescent="0.3">
      <c r="B44" s="189"/>
      <c r="C44" s="145"/>
      <c r="D44" s="145"/>
      <c r="E44" s="145"/>
      <c r="F44" s="516"/>
      <c r="G44" s="145"/>
      <c r="H44" s="145"/>
      <c r="I44" s="145"/>
      <c r="J44" s="145"/>
      <c r="K44" s="145"/>
      <c r="L44" s="145"/>
      <c r="M44" s="145"/>
      <c r="N44" s="145"/>
      <c r="O44" s="136"/>
      <c r="P44" s="136"/>
      <c r="Q44" s="136"/>
      <c r="R44" s="293"/>
      <c r="S44" s="294"/>
      <c r="T44" s="294"/>
    </row>
    <row r="45" spans="2:24" ht="15.75" customHeight="1" x14ac:dyDescent="0.3">
      <c r="C45" s="205"/>
      <c r="D45" s="205"/>
      <c r="E45" s="205"/>
      <c r="F45" s="158"/>
      <c r="G45" s="225"/>
      <c r="H45" s="225"/>
      <c r="I45" s="225"/>
      <c r="J45" s="225"/>
      <c r="K45" s="225"/>
      <c r="L45" s="225"/>
      <c r="M45" s="226"/>
      <c r="N45" s="203"/>
    </row>
    <row r="46" spans="2:24" ht="15.75" customHeight="1" x14ac:dyDescent="0.3">
      <c r="C46" s="205"/>
      <c r="D46" s="205"/>
      <c r="E46" s="205"/>
      <c r="F46" s="158"/>
      <c r="G46" s="225"/>
      <c r="H46" s="225"/>
      <c r="I46" s="225"/>
      <c r="J46" s="225"/>
      <c r="K46" s="225"/>
      <c r="L46" s="225"/>
      <c r="M46" s="226"/>
      <c r="N46" s="203"/>
      <c r="X46" s="168"/>
    </row>
    <row r="47" spans="2:24" ht="15.75" customHeight="1" x14ac:dyDescent="0.3">
      <c r="C47" s="205"/>
      <c r="D47" s="205"/>
      <c r="E47" s="205"/>
      <c r="F47" s="158"/>
      <c r="G47" s="225"/>
      <c r="H47" s="225"/>
      <c r="I47" s="225"/>
      <c r="J47" s="225"/>
      <c r="K47" s="225"/>
      <c r="L47" s="225"/>
      <c r="M47" s="226"/>
      <c r="N47" s="203"/>
      <c r="P47" s="143"/>
      <c r="Q47" s="143"/>
      <c r="R47" s="143"/>
      <c r="S47" s="143"/>
      <c r="T47" s="143"/>
    </row>
    <row r="48" spans="2:24" ht="15.75" customHeight="1" x14ac:dyDescent="0.3">
      <c r="P48" s="163"/>
      <c r="Q48" s="143"/>
      <c r="R48" s="143"/>
      <c r="S48" s="143"/>
      <c r="T48" s="163"/>
    </row>
    <row r="49" spans="16:23" ht="15.75" customHeight="1" x14ac:dyDescent="0.3">
      <c r="P49" s="143"/>
      <c r="Q49" s="143"/>
      <c r="R49" s="143"/>
      <c r="S49" s="143"/>
      <c r="T49" s="143"/>
    </row>
    <row r="50" spans="16:23" ht="15.75" customHeight="1" x14ac:dyDescent="0.3"/>
    <row r="51" spans="16:23" ht="15.75" customHeight="1" x14ac:dyDescent="0.3"/>
    <row r="52" spans="16:23" ht="15.75" customHeight="1" x14ac:dyDescent="0.3">
      <c r="V52" s="135" t="s">
        <v>202</v>
      </c>
      <c r="W52" s="168">
        <f>W12</f>
        <v>0</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sheetData>
  <mergeCells count="7">
    <mergeCell ref="U4:W4"/>
    <mergeCell ref="U5:W5"/>
    <mergeCell ref="B29:I29"/>
    <mergeCell ref="B21:G21"/>
    <mergeCell ref="B16:G16"/>
    <mergeCell ref="B18:G18"/>
    <mergeCell ref="B20:G20"/>
  </mergeCells>
  <conditionalFormatting sqref="U8:Y11 A8:P11 R8:S11">
    <cfRule type="expression" dxfId="101" priority="19">
      <formula>MOD(ROW(),2)=0</formula>
    </cfRule>
  </conditionalFormatting>
  <conditionalFormatting sqref="F7">
    <cfRule type="expression" dxfId="100" priority="5">
      <formula>MOD(ROW(),2)=0</formula>
    </cfRule>
  </conditionalFormatting>
  <conditionalFormatting sqref="U7:Y7 N7:P7 R7:S7">
    <cfRule type="expression" dxfId="99" priority="9">
      <formula>MOD(ROW(),2)=0</formula>
    </cfRule>
  </conditionalFormatting>
  <conditionalFormatting sqref="A7">
    <cfRule type="expression" dxfId="98" priority="8">
      <formula>MOD(ROW(),2)=0</formula>
    </cfRule>
  </conditionalFormatting>
  <conditionalFormatting sqref="B7:E7 J7:M7 G7">
    <cfRule type="expression" dxfId="97" priority="7">
      <formula>MOD(ROW(),2)=0</formula>
    </cfRule>
  </conditionalFormatting>
  <conditionalFormatting sqref="H7:I7">
    <cfRule type="expression" dxfId="96" priority="6">
      <formula>MOD(ROW(),2)=0</formula>
    </cfRule>
  </conditionalFormatting>
  <hyperlinks>
    <hyperlink ref="B21" r:id="rId1" xr:uid="{00000000-0004-0000-1B00-000000000000}"/>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Y62"/>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U24" sqref="U24"/>
    </sheetView>
  </sheetViews>
  <sheetFormatPr defaultColWidth="9.109375" defaultRowHeight="14.4" x14ac:dyDescent="0.3"/>
  <cols>
    <col min="1" max="1" width="7.88671875" style="135" customWidth="1"/>
    <col min="2" max="2" width="70.664062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88671875" style="135" customWidth="1"/>
    <col min="9" max="9" width="11.6640625" style="135" customWidth="1"/>
    <col min="10" max="10" width="13.6640625" style="135" customWidth="1"/>
    <col min="11" max="11" width="16" style="135" customWidth="1"/>
    <col min="12" max="12" width="15.88671875" style="135" bestFit="1" customWidth="1"/>
    <col min="13" max="13" width="20.109375" style="135" customWidth="1"/>
    <col min="14" max="14" width="15.88671875" style="135" bestFit="1" customWidth="1"/>
    <col min="15" max="15" width="13" style="135" bestFit="1"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0" customWidth="1"/>
    <col min="21" max="21" width="14" style="135" bestFit="1" customWidth="1"/>
    <col min="22" max="22" width="15" style="135" bestFit="1" customWidth="1"/>
    <col min="23" max="23" width="14" style="135" bestFit="1" customWidth="1"/>
    <col min="24" max="24" width="14" style="135" customWidth="1"/>
    <col min="25" max="25" width="14.33203125" style="135" customWidth="1"/>
    <col min="26" max="16384" width="9.109375" style="135"/>
  </cols>
  <sheetData>
    <row r="1" spans="1:25" ht="15.75" customHeight="1" x14ac:dyDescent="0.3">
      <c r="A1" s="132" t="s">
        <v>169</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55</v>
      </c>
      <c r="B3" s="132"/>
      <c r="D3" s="132"/>
      <c r="E3" s="132"/>
      <c r="F3" s="131"/>
      <c r="Q3" s="140"/>
      <c r="R3" s="140"/>
      <c r="S3" s="140"/>
      <c r="U3" s="136"/>
      <c r="V3" s="142"/>
    </row>
    <row r="4" spans="1:25" ht="15.75" customHeight="1" x14ac:dyDescent="0.3">
      <c r="A4" s="132" t="s">
        <v>141</v>
      </c>
      <c r="N4" s="144"/>
      <c r="O4" s="144"/>
      <c r="P4" s="144"/>
      <c r="Q4" s="145"/>
      <c r="R4" s="140"/>
      <c r="S4" s="140"/>
      <c r="T4" s="145"/>
      <c r="U4" s="577" t="s">
        <v>291</v>
      </c>
      <c r="V4" s="577"/>
      <c r="W4" s="577"/>
      <c r="X4" s="545"/>
      <c r="Y4" s="146"/>
    </row>
    <row r="5" spans="1:25" ht="15" thickBot="1" x14ac:dyDescent="0.35">
      <c r="H5" s="147"/>
      <c r="I5" s="147"/>
      <c r="N5" s="144"/>
      <c r="O5" s="144"/>
      <c r="P5" s="144"/>
      <c r="Q5" s="145"/>
      <c r="R5" s="148"/>
      <c r="S5" s="148"/>
      <c r="T5" s="145"/>
      <c r="U5" s="579"/>
      <c r="V5" s="579"/>
      <c r="W5" s="579"/>
      <c r="X5" s="546"/>
      <c r="Y5" s="149"/>
    </row>
    <row r="6" spans="1:25" s="196" customFormat="1" ht="7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'#3961 Gardens Schl Tech Arts'!Y6</f>
        <v>Available Budget as of 08/30/24</v>
      </c>
    </row>
    <row r="7" spans="1:25" ht="15.75" customHeight="1" x14ac:dyDescent="0.3">
      <c r="A7" s="137">
        <v>4201</v>
      </c>
      <c r="B7" s="135" t="s">
        <v>208</v>
      </c>
      <c r="C7" s="351" t="s">
        <v>93</v>
      </c>
      <c r="D7" s="178" t="s">
        <v>270</v>
      </c>
      <c r="E7" s="178" t="s">
        <v>301</v>
      </c>
      <c r="F7" s="137" t="s">
        <v>302</v>
      </c>
      <c r="G7" s="135" t="s">
        <v>6</v>
      </c>
      <c r="H7" s="289">
        <v>1.8800000000000001E-2</v>
      </c>
      <c r="I7" s="289">
        <v>0.161</v>
      </c>
      <c r="J7" s="166">
        <v>45838</v>
      </c>
      <c r="K7" s="166">
        <v>45839</v>
      </c>
      <c r="L7" s="166">
        <v>45474</v>
      </c>
      <c r="M7" s="137" t="s">
        <v>296</v>
      </c>
      <c r="N7" s="354">
        <v>148353.25</v>
      </c>
      <c r="O7" s="355"/>
      <c r="P7" s="356">
        <f>N7+O7</f>
        <v>148353.25</v>
      </c>
      <c r="Q7" s="172"/>
      <c r="R7" s="354">
        <v>0</v>
      </c>
      <c r="S7" s="356">
        <f>P7-R7</f>
        <v>148353.25</v>
      </c>
      <c r="T7" s="172"/>
      <c r="U7" s="354">
        <v>0</v>
      </c>
      <c r="V7" s="355"/>
      <c r="W7" s="439">
        <f>U7+V7</f>
        <v>0</v>
      </c>
      <c r="X7" s="356"/>
      <c r="Y7" s="402">
        <f>S7-W7</f>
        <v>148353.25</v>
      </c>
    </row>
    <row r="8" spans="1:25" ht="15.75" customHeight="1" x14ac:dyDescent="0.3">
      <c r="A8" s="466">
        <v>4221</v>
      </c>
      <c r="B8" s="492" t="s">
        <v>210</v>
      </c>
      <c r="C8" s="493" t="s">
        <v>211</v>
      </c>
      <c r="D8" s="494" t="s">
        <v>228</v>
      </c>
      <c r="E8" s="494" t="s">
        <v>271</v>
      </c>
      <c r="F8" s="466" t="s">
        <v>212</v>
      </c>
      <c r="G8" s="492" t="s">
        <v>6</v>
      </c>
      <c r="H8" s="495">
        <v>1.8800000000000001E-2</v>
      </c>
      <c r="I8" s="495">
        <v>0.161</v>
      </c>
      <c r="J8" s="496">
        <v>45504</v>
      </c>
      <c r="K8" s="496">
        <v>45519</v>
      </c>
      <c r="L8" s="496">
        <v>45108</v>
      </c>
      <c r="M8" s="466" t="s">
        <v>272</v>
      </c>
      <c r="N8" s="357">
        <v>95000</v>
      </c>
      <c r="O8" s="419"/>
      <c r="P8" s="345">
        <f>N8+O8</f>
        <v>95000</v>
      </c>
      <c r="Q8" s="172"/>
      <c r="R8" s="490"/>
      <c r="S8" s="345">
        <f>P8-R8</f>
        <v>95000</v>
      </c>
      <c r="T8" s="172"/>
      <c r="U8" s="357">
        <v>59714.23</v>
      </c>
      <c r="V8" s="344"/>
      <c r="W8" s="419">
        <f>U8+V8</f>
        <v>59714.23</v>
      </c>
      <c r="X8" s="345"/>
      <c r="Y8" s="402">
        <f>S8-W8</f>
        <v>35285.769999999997</v>
      </c>
    </row>
    <row r="9" spans="1:25" s="143" customFormat="1" ht="15.75" customHeight="1" x14ac:dyDescent="0.3">
      <c r="A9" s="158">
        <v>4228</v>
      </c>
      <c r="B9" s="135" t="s">
        <v>285</v>
      </c>
      <c r="C9" s="509" t="s">
        <v>286</v>
      </c>
      <c r="D9" s="137" t="s">
        <v>287</v>
      </c>
      <c r="E9" s="137" t="s">
        <v>280</v>
      </c>
      <c r="F9" s="166" t="s">
        <v>288</v>
      </c>
      <c r="G9" s="229" t="s">
        <v>6</v>
      </c>
      <c r="H9" s="289">
        <v>1.8800000000000001E-2</v>
      </c>
      <c r="I9" s="289">
        <v>0.161</v>
      </c>
      <c r="J9" s="166">
        <v>45565</v>
      </c>
      <c r="K9" s="166">
        <v>45566</v>
      </c>
      <c r="L9" s="166">
        <v>45314</v>
      </c>
      <c r="M9" s="137" t="s">
        <v>289</v>
      </c>
      <c r="N9" s="343">
        <v>31524.12</v>
      </c>
      <c r="O9" s="418"/>
      <c r="P9" s="345">
        <f>N9+O9</f>
        <v>31524.12</v>
      </c>
      <c r="Q9" s="277"/>
      <c r="R9" s="505"/>
      <c r="S9" s="345">
        <f>P9-R9</f>
        <v>31524.12</v>
      </c>
      <c r="T9" s="277"/>
      <c r="U9" s="343">
        <v>0</v>
      </c>
      <c r="V9" s="350"/>
      <c r="W9" s="419">
        <f t="shared" ref="W9:W16" si="0">U9+V9</f>
        <v>0</v>
      </c>
      <c r="X9" s="349"/>
      <c r="Y9" s="402">
        <f>S9-W9</f>
        <v>31524.12</v>
      </c>
    </row>
    <row r="10" spans="1:25" ht="15.75" customHeight="1" x14ac:dyDescent="0.3">
      <c r="A10" s="137" t="s">
        <v>262</v>
      </c>
      <c r="B10" s="135" t="s">
        <v>246</v>
      </c>
      <c r="C10" s="480" t="s">
        <v>174</v>
      </c>
      <c r="D10" s="137" t="s">
        <v>175</v>
      </c>
      <c r="E10" s="137" t="s">
        <v>230</v>
      </c>
      <c r="F10" s="137" t="s">
        <v>231</v>
      </c>
      <c r="G10" s="135" t="s">
        <v>6</v>
      </c>
      <c r="H10" s="289">
        <v>0.05</v>
      </c>
      <c r="I10" s="289">
        <v>0.161</v>
      </c>
      <c r="J10" s="166">
        <v>45565</v>
      </c>
      <c r="K10" s="166">
        <v>45565</v>
      </c>
      <c r="L10" s="166">
        <v>44279</v>
      </c>
      <c r="M10" s="137" t="s">
        <v>177</v>
      </c>
      <c r="N10" s="343">
        <v>125300.98</v>
      </c>
      <c r="O10" s="344">
        <v>19.63</v>
      </c>
      <c r="P10" s="345">
        <f t="shared" ref="P10:P16" si="1">N10+O10</f>
        <v>125320.61</v>
      </c>
      <c r="Q10" s="481"/>
      <c r="R10" s="357">
        <v>111299.8</v>
      </c>
      <c r="S10" s="345">
        <f t="shared" ref="S10:S16" si="2">P10-R10</f>
        <v>14020.809999999998</v>
      </c>
      <c r="T10" s="172"/>
      <c r="U10" s="357">
        <v>0</v>
      </c>
      <c r="V10" s="344"/>
      <c r="W10" s="419">
        <f t="shared" si="0"/>
        <v>0</v>
      </c>
      <c r="X10" s="345"/>
      <c r="Y10" s="402">
        <f>S10-W10-X10</f>
        <v>14020.809999999998</v>
      </c>
    </row>
    <row r="11" spans="1:25" ht="15.75" customHeight="1" x14ac:dyDescent="0.3">
      <c r="A11" s="137" t="s">
        <v>253</v>
      </c>
      <c r="B11" s="135" t="s">
        <v>247</v>
      </c>
      <c r="C11" s="480" t="s">
        <v>174</v>
      </c>
      <c r="D11" s="137" t="s">
        <v>175</v>
      </c>
      <c r="E11" s="137" t="s">
        <v>232</v>
      </c>
      <c r="F11" s="137" t="s">
        <v>245</v>
      </c>
      <c r="G11" s="135" t="s">
        <v>6</v>
      </c>
      <c r="H11" s="289">
        <v>0.05</v>
      </c>
      <c r="I11" s="289">
        <v>0.161</v>
      </c>
      <c r="J11" s="166">
        <v>45565</v>
      </c>
      <c r="K11" s="166">
        <v>45565</v>
      </c>
      <c r="L11" s="166">
        <v>44279</v>
      </c>
      <c r="M11" s="137" t="s">
        <v>209</v>
      </c>
      <c r="N11" s="343">
        <v>10275.709999999999</v>
      </c>
      <c r="O11" s="344">
        <v>189.33</v>
      </c>
      <c r="P11" s="345">
        <f t="shared" si="1"/>
        <v>10465.039999999999</v>
      </c>
      <c r="Q11" s="481"/>
      <c r="R11" s="357">
        <v>5431.12</v>
      </c>
      <c r="S11" s="345">
        <f t="shared" si="2"/>
        <v>5033.9199999999992</v>
      </c>
      <c r="T11" s="172"/>
      <c r="U11" s="357">
        <v>0</v>
      </c>
      <c r="V11" s="344"/>
      <c r="W11" s="419">
        <f t="shared" si="0"/>
        <v>0</v>
      </c>
      <c r="X11" s="345"/>
      <c r="Y11" s="402">
        <f t="shared" ref="Y11:Y16" si="3">S11-W11</f>
        <v>5033.9199999999992</v>
      </c>
    </row>
    <row r="12" spans="1:25" ht="15.75" customHeight="1" x14ac:dyDescent="0.3">
      <c r="A12" s="137" t="s">
        <v>254</v>
      </c>
      <c r="B12" s="135" t="s">
        <v>248</v>
      </c>
      <c r="C12" s="480" t="s">
        <v>174</v>
      </c>
      <c r="D12" s="137" t="s">
        <v>175</v>
      </c>
      <c r="E12" s="137" t="s">
        <v>234</v>
      </c>
      <c r="F12" s="137" t="s">
        <v>233</v>
      </c>
      <c r="G12" s="135" t="s">
        <v>6</v>
      </c>
      <c r="H12" s="289">
        <v>0.05</v>
      </c>
      <c r="I12" s="289">
        <v>0.161</v>
      </c>
      <c r="J12" s="166">
        <v>45565</v>
      </c>
      <c r="K12" s="166">
        <v>45565</v>
      </c>
      <c r="L12" s="166">
        <v>44279</v>
      </c>
      <c r="M12" s="137" t="s">
        <v>235</v>
      </c>
      <c r="N12" s="343">
        <v>4890.93</v>
      </c>
      <c r="O12" s="344"/>
      <c r="P12" s="345">
        <f t="shared" si="1"/>
        <v>4890.93</v>
      </c>
      <c r="Q12" s="481"/>
      <c r="R12" s="357"/>
      <c r="S12" s="345">
        <f t="shared" si="2"/>
        <v>4890.93</v>
      </c>
      <c r="T12" s="172"/>
      <c r="U12" s="357">
        <v>0</v>
      </c>
      <c r="V12" s="344"/>
      <c r="W12" s="419">
        <f t="shared" si="0"/>
        <v>0</v>
      </c>
      <c r="X12" s="345"/>
      <c r="Y12" s="402">
        <f t="shared" si="3"/>
        <v>4890.93</v>
      </c>
    </row>
    <row r="13" spans="1:25" ht="15.75" customHeight="1" x14ac:dyDescent="0.3">
      <c r="A13" s="137" t="s">
        <v>255</v>
      </c>
      <c r="B13" s="135" t="s">
        <v>192</v>
      </c>
      <c r="C13" s="480" t="s">
        <v>174</v>
      </c>
      <c r="D13" s="137" t="s">
        <v>175</v>
      </c>
      <c r="E13" s="137" t="s">
        <v>193</v>
      </c>
      <c r="F13" s="137" t="s">
        <v>176</v>
      </c>
      <c r="G13" s="135" t="s">
        <v>6</v>
      </c>
      <c r="H13" s="289">
        <v>0.05</v>
      </c>
      <c r="I13" s="289">
        <v>0.161</v>
      </c>
      <c r="J13" s="166">
        <v>45565</v>
      </c>
      <c r="K13" s="166">
        <v>45565</v>
      </c>
      <c r="L13" s="166">
        <v>44279</v>
      </c>
      <c r="M13" s="137" t="s">
        <v>177</v>
      </c>
      <c r="N13" s="343">
        <v>501203.92</v>
      </c>
      <c r="O13" s="344">
        <v>78.510000000000005</v>
      </c>
      <c r="P13" s="345">
        <f t="shared" si="1"/>
        <v>501282.43</v>
      </c>
      <c r="Q13" s="481"/>
      <c r="R13" s="357">
        <v>218487.42</v>
      </c>
      <c r="S13" s="345">
        <f t="shared" si="2"/>
        <v>282795.01</v>
      </c>
      <c r="T13" s="172"/>
      <c r="U13" s="357">
        <v>0</v>
      </c>
      <c r="V13" s="344"/>
      <c r="W13" s="419">
        <f t="shared" si="0"/>
        <v>0</v>
      </c>
      <c r="X13" s="345"/>
      <c r="Y13" s="402">
        <f t="shared" si="3"/>
        <v>282795.01</v>
      </c>
    </row>
    <row r="14" spans="1:25" ht="15.75" customHeight="1" x14ac:dyDescent="0.3">
      <c r="A14" s="137" t="s">
        <v>256</v>
      </c>
      <c r="B14" s="135" t="s">
        <v>249</v>
      </c>
      <c r="C14" s="480" t="s">
        <v>174</v>
      </c>
      <c r="D14" s="137" t="s">
        <v>175</v>
      </c>
      <c r="E14" s="137" t="s">
        <v>236</v>
      </c>
      <c r="F14" s="137" t="s">
        <v>237</v>
      </c>
      <c r="G14" s="135" t="s">
        <v>6</v>
      </c>
      <c r="H14" s="289">
        <v>0.05</v>
      </c>
      <c r="I14" s="289">
        <v>0.161</v>
      </c>
      <c r="J14" s="166">
        <v>45565</v>
      </c>
      <c r="K14" s="166">
        <v>45565</v>
      </c>
      <c r="L14" s="166">
        <v>44279</v>
      </c>
      <c r="M14" s="137" t="s">
        <v>238</v>
      </c>
      <c r="N14" s="343">
        <v>5145.9800000000005</v>
      </c>
      <c r="O14" s="344"/>
      <c r="P14" s="345">
        <f t="shared" si="1"/>
        <v>5145.9800000000005</v>
      </c>
      <c r="Q14" s="481"/>
      <c r="R14" s="357"/>
      <c r="S14" s="345">
        <f t="shared" si="2"/>
        <v>5145.9800000000005</v>
      </c>
      <c r="T14" s="172"/>
      <c r="U14" s="357">
        <v>0</v>
      </c>
      <c r="V14" s="344"/>
      <c r="W14" s="419">
        <f t="shared" si="0"/>
        <v>0</v>
      </c>
      <c r="X14" s="345"/>
      <c r="Y14" s="402">
        <f t="shared" si="3"/>
        <v>5145.9800000000005</v>
      </c>
    </row>
    <row r="15" spans="1:25" ht="15.75" customHeight="1" x14ac:dyDescent="0.3">
      <c r="A15" s="137" t="s">
        <v>257</v>
      </c>
      <c r="B15" s="135" t="s">
        <v>269</v>
      </c>
      <c r="C15" s="480" t="s">
        <v>174</v>
      </c>
      <c r="D15" s="137" t="s">
        <v>175</v>
      </c>
      <c r="E15" s="137" t="s">
        <v>239</v>
      </c>
      <c r="F15" s="137" t="s">
        <v>240</v>
      </c>
      <c r="G15" s="135" t="s">
        <v>6</v>
      </c>
      <c r="H15" s="289">
        <v>0.05</v>
      </c>
      <c r="I15" s="289">
        <v>0.161</v>
      </c>
      <c r="J15" s="166">
        <v>45565</v>
      </c>
      <c r="K15" s="166">
        <v>45565</v>
      </c>
      <c r="L15" s="166">
        <v>44279</v>
      </c>
      <c r="M15" s="137" t="s">
        <v>241</v>
      </c>
      <c r="N15" s="343">
        <v>8100.34</v>
      </c>
      <c r="O15" s="344"/>
      <c r="P15" s="345">
        <f t="shared" si="1"/>
        <v>8100.34</v>
      </c>
      <c r="Q15" s="481"/>
      <c r="R15" s="357"/>
      <c r="S15" s="345">
        <f t="shared" si="2"/>
        <v>8100.34</v>
      </c>
      <c r="T15" s="172"/>
      <c r="U15" s="357">
        <v>0</v>
      </c>
      <c r="V15" s="344"/>
      <c r="W15" s="419">
        <f t="shared" si="0"/>
        <v>0</v>
      </c>
      <c r="X15" s="345"/>
      <c r="Y15" s="402">
        <f t="shared" si="3"/>
        <v>8100.34</v>
      </c>
    </row>
    <row r="16" spans="1:25" ht="15.75" customHeight="1" x14ac:dyDescent="0.3">
      <c r="A16" s="137" t="s">
        <v>258</v>
      </c>
      <c r="B16" s="135" t="s">
        <v>251</v>
      </c>
      <c r="C16" s="480" t="s">
        <v>174</v>
      </c>
      <c r="D16" s="137" t="s">
        <v>175</v>
      </c>
      <c r="E16" s="137" t="s">
        <v>242</v>
      </c>
      <c r="F16" s="137" t="s">
        <v>243</v>
      </c>
      <c r="G16" s="135" t="s">
        <v>6</v>
      </c>
      <c r="H16" s="289">
        <v>0.05</v>
      </c>
      <c r="I16" s="289">
        <v>0.161</v>
      </c>
      <c r="J16" s="166">
        <v>45565</v>
      </c>
      <c r="K16" s="166">
        <v>45565</v>
      </c>
      <c r="L16" s="166">
        <v>44279</v>
      </c>
      <c r="M16" s="137" t="s">
        <v>244</v>
      </c>
      <c r="N16" s="358">
        <v>27317.03</v>
      </c>
      <c r="O16" s="359"/>
      <c r="P16" s="360">
        <f t="shared" si="1"/>
        <v>27317.03</v>
      </c>
      <c r="Q16" s="481"/>
      <c r="R16" s="384"/>
      <c r="S16" s="360">
        <f t="shared" si="2"/>
        <v>27317.03</v>
      </c>
      <c r="T16" s="172"/>
      <c r="U16" s="357">
        <v>0</v>
      </c>
      <c r="V16" s="344"/>
      <c r="W16" s="419">
        <f t="shared" si="0"/>
        <v>0</v>
      </c>
      <c r="X16" s="345"/>
      <c r="Y16" s="402">
        <f t="shared" si="3"/>
        <v>27317.03</v>
      </c>
    </row>
    <row r="17" spans="2:25" ht="15.75" customHeight="1" thickBot="1" x14ac:dyDescent="0.35">
      <c r="C17" s="178"/>
      <c r="D17" s="178"/>
      <c r="E17" s="178"/>
      <c r="H17" s="165"/>
      <c r="I17" s="165"/>
      <c r="J17" s="192"/>
      <c r="K17" s="192"/>
      <c r="L17" s="192"/>
      <c r="M17" s="218" t="s">
        <v>37</v>
      </c>
      <c r="N17" s="363">
        <f>SUM(N7:N16)</f>
        <v>957112.25999999989</v>
      </c>
      <c r="O17" s="374">
        <f>SUM(O7:O16)</f>
        <v>287.47000000000003</v>
      </c>
      <c r="P17" s="364">
        <f>SUM(P7:P16)</f>
        <v>957399.72999999986</v>
      </c>
      <c r="Q17" s="130"/>
      <c r="R17" s="363">
        <f>SUM(R7:R16)</f>
        <v>335218.34000000003</v>
      </c>
      <c r="S17" s="364">
        <f>SUM(S7:S16)</f>
        <v>622181.39</v>
      </c>
      <c r="T17" s="130"/>
      <c r="U17" s="346">
        <f>SUM(U7:U16)</f>
        <v>59714.23</v>
      </c>
      <c r="V17" s="347">
        <f>SUM(V7:V16)</f>
        <v>0</v>
      </c>
      <c r="W17" s="421">
        <f>SUM(W7:W16)</f>
        <v>59714.23</v>
      </c>
      <c r="X17" s="348">
        <f>SUM(X7:X16)</f>
        <v>0</v>
      </c>
      <c r="Y17" s="424">
        <f>SUM(Y7:Y16)</f>
        <v>562467.16</v>
      </c>
    </row>
    <row r="18" spans="2:25" ht="15.75" customHeight="1" thickTop="1" x14ac:dyDescent="0.3">
      <c r="C18" s="178"/>
      <c r="D18" s="178"/>
      <c r="E18" s="178"/>
      <c r="H18" s="165"/>
      <c r="I18" s="165"/>
      <c r="J18" s="192"/>
      <c r="K18" s="192"/>
      <c r="L18" s="192"/>
      <c r="M18" s="218"/>
      <c r="N18" s="168"/>
      <c r="O18" s="168"/>
      <c r="P18" s="168"/>
      <c r="R18" s="168"/>
      <c r="S18" s="168"/>
      <c r="T18" s="167"/>
    </row>
    <row r="19" spans="2:25" ht="15.75" customHeight="1" x14ac:dyDescent="0.3">
      <c r="B19" s="132" t="s">
        <v>109</v>
      </c>
      <c r="C19" s="178"/>
      <c r="D19" s="178"/>
      <c r="E19" s="178"/>
      <c r="M19" s="218"/>
      <c r="N19" s="168"/>
      <c r="O19" s="168"/>
      <c r="P19" s="168"/>
      <c r="R19" s="168"/>
      <c r="S19" s="168"/>
      <c r="T19" s="167"/>
    </row>
    <row r="20" spans="2:25" ht="15.75" customHeight="1" x14ac:dyDescent="0.3">
      <c r="B20" s="582" t="s">
        <v>216</v>
      </c>
      <c r="C20" s="582"/>
      <c r="D20" s="582"/>
      <c r="E20" s="582"/>
      <c r="F20" s="582"/>
      <c r="G20" s="582"/>
      <c r="H20" s="173"/>
      <c r="I20" s="173"/>
      <c r="J20" s="173"/>
      <c r="M20" s="218"/>
      <c r="N20" s="168"/>
      <c r="O20" s="168"/>
      <c r="P20" s="168"/>
      <c r="R20" s="130"/>
      <c r="S20" s="130"/>
      <c r="T20" s="172"/>
      <c r="U20" s="130"/>
    </row>
    <row r="21" spans="2:25" ht="15.75" customHeight="1" x14ac:dyDescent="0.3">
      <c r="C21" s="178"/>
      <c r="D21" s="178"/>
      <c r="E21" s="178"/>
      <c r="M21" s="218"/>
      <c r="N21" s="168"/>
      <c r="O21" s="168"/>
      <c r="P21" s="168"/>
      <c r="R21" s="130"/>
      <c r="S21" s="130"/>
      <c r="T21" s="172"/>
      <c r="U21" s="130"/>
    </row>
    <row r="22" spans="2:25" ht="15.75" customHeight="1" x14ac:dyDescent="0.3">
      <c r="B22" s="582" t="s">
        <v>113</v>
      </c>
      <c r="C22" s="582"/>
      <c r="D22" s="582"/>
      <c r="E22" s="582"/>
      <c r="F22" s="582"/>
      <c r="G22" s="582"/>
      <c r="H22" s="173"/>
      <c r="I22" s="173"/>
      <c r="J22" s="173"/>
      <c r="M22" s="218"/>
      <c r="N22" s="168"/>
      <c r="O22" s="168"/>
      <c r="P22" s="168"/>
      <c r="R22" s="130"/>
      <c r="S22" s="130"/>
      <c r="T22" s="172"/>
      <c r="U22" s="130"/>
    </row>
    <row r="23" spans="2:25" ht="15.75" customHeight="1" x14ac:dyDescent="0.3">
      <c r="B23" s="173"/>
      <c r="C23" s="173"/>
      <c r="D23" s="173"/>
      <c r="E23" s="173"/>
      <c r="F23" s="174"/>
      <c r="G23" s="173"/>
      <c r="H23" s="173"/>
      <c r="I23" s="173"/>
      <c r="J23" s="173"/>
      <c r="M23" s="218"/>
      <c r="N23" s="168"/>
      <c r="O23" s="168"/>
      <c r="P23" s="168"/>
      <c r="R23" s="130"/>
      <c r="S23" s="130"/>
      <c r="T23" s="172"/>
      <c r="U23" s="130"/>
    </row>
    <row r="24" spans="2:25" ht="15.75" customHeight="1" x14ac:dyDescent="0.3">
      <c r="B24" s="582" t="s">
        <v>134</v>
      </c>
      <c r="C24" s="582"/>
      <c r="D24" s="582"/>
      <c r="E24" s="582"/>
      <c r="F24" s="582"/>
      <c r="G24" s="582"/>
      <c r="H24" s="173"/>
      <c r="I24" s="173"/>
      <c r="J24" s="173"/>
      <c r="M24" s="218"/>
      <c r="N24" s="168"/>
      <c r="O24" s="168"/>
      <c r="P24" s="168"/>
      <c r="R24" s="130"/>
      <c r="S24" s="130"/>
      <c r="T24" s="172"/>
      <c r="U24" s="130"/>
    </row>
    <row r="25" spans="2:25" ht="15.75" customHeight="1" x14ac:dyDescent="0.3">
      <c r="B25" s="593" t="s">
        <v>133</v>
      </c>
      <c r="C25" s="582"/>
      <c r="D25" s="582"/>
      <c r="E25" s="582"/>
      <c r="F25" s="582"/>
      <c r="G25" s="582"/>
      <c r="H25" s="173"/>
      <c r="I25" s="173"/>
      <c r="J25" s="173"/>
      <c r="M25" s="218"/>
      <c r="N25" s="168"/>
      <c r="O25" s="168"/>
      <c r="P25" s="168"/>
      <c r="R25" s="130"/>
      <c r="S25" s="130"/>
      <c r="T25" s="172"/>
      <c r="U25" s="130"/>
    </row>
    <row r="26" spans="2:25" ht="15.75" customHeight="1" x14ac:dyDescent="0.3">
      <c r="B26" s="173"/>
      <c r="C26" s="173"/>
      <c r="D26" s="173"/>
      <c r="E26" s="173"/>
      <c r="F26" s="174"/>
      <c r="G26" s="173"/>
      <c r="H26" s="173"/>
      <c r="I26" s="173"/>
      <c r="J26" s="173"/>
      <c r="M26" s="218"/>
      <c r="N26" s="168"/>
      <c r="O26" s="168"/>
      <c r="P26" s="168"/>
      <c r="R26" s="130"/>
      <c r="S26" s="130"/>
      <c r="T26" s="172"/>
      <c r="U26" s="130"/>
    </row>
    <row r="27" spans="2:25" ht="15.75" customHeight="1" x14ac:dyDescent="0.3">
      <c r="B27" s="173"/>
      <c r="C27" s="173"/>
      <c r="D27" s="173"/>
      <c r="E27" s="173"/>
      <c r="F27" s="174"/>
      <c r="G27" s="173"/>
      <c r="H27" s="173"/>
      <c r="I27" s="173"/>
      <c r="J27" s="173"/>
      <c r="M27" s="218"/>
      <c r="N27" s="168"/>
      <c r="O27" s="168"/>
      <c r="P27" s="168"/>
      <c r="R27" s="130"/>
      <c r="S27" s="130"/>
      <c r="T27" s="172"/>
      <c r="U27" s="130"/>
    </row>
    <row r="28" spans="2:25" ht="15.75" customHeight="1" x14ac:dyDescent="0.3">
      <c r="B28" s="131" t="s">
        <v>96</v>
      </c>
      <c r="C28" s="176" t="s">
        <v>99</v>
      </c>
      <c r="D28" s="176" t="s">
        <v>100</v>
      </c>
      <c r="E28" s="176"/>
      <c r="F28" s="174"/>
      <c r="G28" s="173"/>
      <c r="H28" s="173"/>
      <c r="I28" s="173"/>
      <c r="J28" s="173"/>
      <c r="M28" s="218"/>
      <c r="N28" s="168"/>
      <c r="O28" s="168"/>
      <c r="P28" s="168"/>
      <c r="R28" s="130"/>
      <c r="S28" s="130"/>
      <c r="T28" s="172"/>
      <c r="U28" s="130"/>
    </row>
    <row r="29" spans="2:25" ht="15.75" customHeight="1" x14ac:dyDescent="0.3">
      <c r="B29" s="135" t="s">
        <v>97</v>
      </c>
      <c r="C29" s="178" t="s">
        <v>189</v>
      </c>
      <c r="D29" s="178" t="s">
        <v>103</v>
      </c>
      <c r="E29" s="178"/>
      <c r="F29" s="174"/>
      <c r="G29" s="173"/>
      <c r="H29" s="173"/>
      <c r="I29" s="173"/>
      <c r="J29" s="173"/>
      <c r="M29" s="218"/>
      <c r="N29" s="168"/>
      <c r="O29" s="168"/>
      <c r="P29" s="168"/>
      <c r="R29" s="130"/>
      <c r="S29" s="130"/>
      <c r="T29" s="172"/>
      <c r="U29" s="130"/>
    </row>
    <row r="30" spans="2:25" ht="15.75" customHeight="1" x14ac:dyDescent="0.3">
      <c r="B30" s="170" t="s">
        <v>98</v>
      </c>
      <c r="C30" s="178" t="s">
        <v>173</v>
      </c>
      <c r="D30" s="178" t="s">
        <v>190</v>
      </c>
      <c r="E30" s="178"/>
      <c r="M30" s="218"/>
      <c r="N30" s="168"/>
      <c r="O30" s="168"/>
      <c r="P30" s="168"/>
      <c r="R30" s="168"/>
      <c r="S30" s="168"/>
      <c r="T30" s="167"/>
    </row>
    <row r="31" spans="2:25" ht="15.75" customHeight="1" x14ac:dyDescent="0.3">
      <c r="B31" s="135" t="s">
        <v>206</v>
      </c>
      <c r="C31" s="178" t="s">
        <v>187</v>
      </c>
      <c r="D31" s="178" t="s">
        <v>188</v>
      </c>
      <c r="E31" s="178"/>
      <c r="M31" s="218"/>
      <c r="N31" s="168"/>
      <c r="O31" s="168"/>
      <c r="P31" s="168"/>
      <c r="R31" s="168"/>
      <c r="S31" s="168"/>
      <c r="T31" s="167"/>
    </row>
    <row r="32" spans="2:25" ht="15.75" customHeight="1" x14ac:dyDescent="0.3">
      <c r="C32" s="178"/>
      <c r="D32" s="178"/>
      <c r="E32" s="178"/>
      <c r="M32" s="218"/>
      <c r="N32" s="168"/>
      <c r="O32" s="168"/>
      <c r="P32" s="168"/>
      <c r="R32" s="168"/>
      <c r="S32" s="168"/>
      <c r="T32" s="167"/>
    </row>
    <row r="33" spans="2:24" ht="15.75" customHeight="1" x14ac:dyDescent="0.3">
      <c r="B33" s="581" t="s">
        <v>300</v>
      </c>
      <c r="C33" s="581"/>
      <c r="D33" s="581"/>
      <c r="E33" s="581"/>
      <c r="F33" s="581"/>
      <c r="G33" s="581"/>
      <c r="H33" s="581"/>
      <c r="I33" s="581"/>
      <c r="M33" s="218"/>
      <c r="N33" s="168"/>
      <c r="O33" s="168"/>
      <c r="P33" s="168"/>
      <c r="R33" s="168"/>
      <c r="S33" s="168"/>
      <c r="T33" s="167"/>
    </row>
    <row r="34" spans="2:24" ht="15.75" customHeight="1" x14ac:dyDescent="0.3">
      <c r="B34" s="128"/>
      <c r="C34" s="178"/>
      <c r="D34" s="178"/>
      <c r="E34" s="178"/>
      <c r="M34" s="218"/>
      <c r="N34" s="168"/>
      <c r="O34" s="168"/>
      <c r="P34" s="168"/>
      <c r="R34" s="168"/>
      <c r="S34" s="168"/>
      <c r="T34" s="167"/>
    </row>
    <row r="35" spans="2:24" ht="15.75" customHeight="1" x14ac:dyDescent="0.3">
      <c r="B35" s="187"/>
      <c r="C35" s="210"/>
      <c r="D35" s="210"/>
      <c r="E35" s="210"/>
      <c r="F35" s="210"/>
      <c r="G35" s="187"/>
      <c r="H35" s="187"/>
      <c r="I35" s="187"/>
      <c r="J35" s="187"/>
      <c r="K35" s="187"/>
      <c r="L35" s="187"/>
      <c r="M35" s="187"/>
      <c r="N35" s="187"/>
      <c r="O35" s="187"/>
      <c r="P35" s="187"/>
      <c r="Q35" s="187"/>
      <c r="R35" s="187"/>
      <c r="S35" s="187"/>
    </row>
    <row r="36" spans="2:24" ht="15.75" customHeight="1" x14ac:dyDescent="0.3">
      <c r="R36" s="293" t="s">
        <v>219</v>
      </c>
      <c r="S36" s="294"/>
      <c r="T36" s="191"/>
    </row>
    <row r="37" spans="2:24" ht="15.75" customHeight="1" x14ac:dyDescent="0.3">
      <c r="B37" s="184" t="s">
        <v>218</v>
      </c>
      <c r="C37" s="185" t="s">
        <v>1</v>
      </c>
      <c r="D37" s="185"/>
      <c r="E37" s="185"/>
      <c r="F37" s="515" t="s">
        <v>33</v>
      </c>
      <c r="G37" s="185" t="s">
        <v>34</v>
      </c>
      <c r="H37" s="185"/>
      <c r="I37" s="185"/>
      <c r="J37" s="185"/>
      <c r="K37" s="185"/>
      <c r="L37" s="185"/>
      <c r="M37" s="185" t="s">
        <v>35</v>
      </c>
      <c r="N37" s="185" t="s">
        <v>36</v>
      </c>
      <c r="O37" s="186"/>
      <c r="P37" s="186"/>
      <c r="Q37" s="186"/>
      <c r="R37" s="187" t="s">
        <v>79</v>
      </c>
      <c r="S37" s="188"/>
      <c r="T37" s="191"/>
    </row>
    <row r="38" spans="2:24" ht="15.75" customHeight="1" x14ac:dyDescent="0.3">
      <c r="B38" s="189"/>
      <c r="C38" s="145"/>
      <c r="D38" s="145"/>
      <c r="E38" s="145"/>
      <c r="F38" s="516"/>
      <c r="G38" s="145"/>
      <c r="H38" s="145"/>
      <c r="I38" s="145"/>
      <c r="J38" s="145"/>
      <c r="K38" s="145"/>
      <c r="L38" s="145"/>
      <c r="M38" s="145"/>
      <c r="N38" s="145"/>
      <c r="O38" s="136"/>
      <c r="P38" s="136"/>
      <c r="Q38" s="136"/>
      <c r="R38" s="293"/>
      <c r="S38" s="294"/>
      <c r="T38" s="191"/>
    </row>
    <row r="39" spans="2:24" ht="15.75" customHeight="1" x14ac:dyDescent="0.3">
      <c r="B39" s="189"/>
      <c r="C39" s="145"/>
      <c r="D39" s="145"/>
      <c r="E39" s="145"/>
      <c r="F39" s="516"/>
      <c r="G39" s="145"/>
      <c r="H39" s="145"/>
      <c r="I39" s="145"/>
      <c r="J39" s="145"/>
      <c r="K39" s="145"/>
      <c r="L39" s="145"/>
      <c r="M39" s="145"/>
      <c r="N39" s="145"/>
      <c r="O39" s="136"/>
      <c r="P39" s="136"/>
      <c r="Q39" s="136"/>
    </row>
    <row r="40" spans="2:24" ht="15.75" customHeight="1" x14ac:dyDescent="0.3">
      <c r="B40" s="189"/>
      <c r="C40" s="469"/>
      <c r="D40" s="469"/>
      <c r="E40" s="469"/>
      <c r="F40" s="516"/>
      <c r="G40" s="469"/>
      <c r="H40" s="469"/>
      <c r="I40" s="469"/>
      <c r="J40" s="469"/>
      <c r="K40" s="469"/>
      <c r="L40" s="469"/>
      <c r="M40" s="469"/>
      <c r="N40" s="469"/>
      <c r="O40" s="136"/>
      <c r="P40" s="136"/>
      <c r="Q40" s="136"/>
    </row>
    <row r="41" spans="2:24" ht="15.75" customHeight="1" x14ac:dyDescent="0.3">
      <c r="B41" s="189"/>
      <c r="C41" s="469"/>
      <c r="D41" s="469"/>
      <c r="E41" s="469"/>
      <c r="F41" s="516"/>
      <c r="G41" s="469"/>
      <c r="H41" s="469"/>
      <c r="I41" s="469"/>
      <c r="J41" s="469"/>
      <c r="K41" s="469"/>
      <c r="L41" s="469"/>
      <c r="M41" s="469"/>
      <c r="N41" s="469"/>
      <c r="O41" s="136"/>
      <c r="P41" s="136"/>
      <c r="Q41" s="136"/>
    </row>
    <row r="42" spans="2:24" ht="15.75" customHeight="1" x14ac:dyDescent="0.3">
      <c r="B42" s="189"/>
      <c r="C42" s="469"/>
      <c r="D42" s="469"/>
      <c r="E42" s="469"/>
      <c r="F42" s="516"/>
      <c r="G42" s="469"/>
      <c r="H42" s="469"/>
      <c r="I42" s="469"/>
      <c r="J42" s="469"/>
      <c r="K42" s="469"/>
      <c r="L42" s="469"/>
      <c r="M42" s="469"/>
      <c r="N42" s="469"/>
      <c r="O42" s="136"/>
      <c r="P42" s="136"/>
      <c r="Q42" s="136"/>
    </row>
    <row r="43" spans="2:24" ht="15.75" customHeight="1" x14ac:dyDescent="0.3">
      <c r="B43" s="204"/>
      <c r="C43" s="205"/>
      <c r="D43" s="205"/>
      <c r="E43" s="205"/>
      <c r="F43" s="158"/>
      <c r="G43" s="207"/>
      <c r="H43" s="207"/>
      <c r="I43" s="207"/>
      <c r="J43" s="207"/>
      <c r="K43" s="207"/>
      <c r="L43" s="207"/>
      <c r="M43" s="161"/>
      <c r="N43" s="203"/>
    </row>
    <row r="44" spans="2:24" ht="15.75" customHeight="1" x14ac:dyDescent="0.3">
      <c r="B44" s="204"/>
      <c r="C44" s="205"/>
      <c r="D44" s="205"/>
      <c r="E44" s="205"/>
      <c r="F44" s="158"/>
      <c r="G44" s="207"/>
      <c r="H44" s="207"/>
      <c r="I44" s="207"/>
      <c r="J44" s="207"/>
      <c r="K44" s="207"/>
      <c r="L44" s="207"/>
      <c r="M44" s="161"/>
      <c r="N44" s="203"/>
    </row>
    <row r="45" spans="2:24" ht="15.75" customHeight="1" x14ac:dyDescent="0.3">
      <c r="B45" s="229"/>
      <c r="C45" s="224"/>
      <c r="D45" s="224"/>
      <c r="E45" s="224"/>
      <c r="F45" s="158"/>
      <c r="G45" s="230"/>
      <c r="H45" s="230"/>
      <c r="I45" s="230"/>
      <c r="J45" s="230"/>
      <c r="K45" s="230"/>
      <c r="L45" s="230"/>
      <c r="M45" s="232"/>
      <c r="N45" s="235"/>
      <c r="O45" s="140"/>
      <c r="P45" s="140"/>
      <c r="Q45" s="140"/>
    </row>
    <row r="46" spans="2:24" ht="15.75" customHeight="1" x14ac:dyDescent="0.3">
      <c r="B46" s="229"/>
      <c r="C46" s="224"/>
      <c r="D46" s="224"/>
      <c r="E46" s="224"/>
      <c r="F46" s="158"/>
      <c r="G46" s="230"/>
      <c r="H46" s="230"/>
      <c r="I46" s="230"/>
      <c r="J46" s="230"/>
      <c r="K46" s="230"/>
      <c r="L46" s="230"/>
      <c r="M46" s="232"/>
      <c r="N46" s="235"/>
      <c r="O46" s="140"/>
      <c r="P46" s="140"/>
      <c r="Q46" s="140"/>
    </row>
    <row r="47" spans="2:24" ht="15.75" customHeight="1" x14ac:dyDescent="0.3">
      <c r="B47" s="229"/>
      <c r="C47" s="224"/>
      <c r="D47" s="224"/>
      <c r="E47" s="224"/>
      <c r="F47" s="158"/>
      <c r="G47" s="230"/>
      <c r="H47" s="230"/>
      <c r="I47" s="230"/>
      <c r="J47" s="230"/>
      <c r="K47" s="230"/>
      <c r="L47" s="230"/>
      <c r="M47" s="232"/>
      <c r="N47" s="235"/>
      <c r="O47" s="140"/>
      <c r="P47" s="140"/>
      <c r="Q47" s="140"/>
      <c r="X47" s="168"/>
    </row>
    <row r="48" spans="2:24" ht="15.75" customHeight="1" x14ac:dyDescent="0.3">
      <c r="B48" s="229"/>
      <c r="C48" s="224"/>
      <c r="D48" s="224"/>
      <c r="E48" s="224"/>
      <c r="F48" s="158"/>
      <c r="G48" s="230"/>
      <c r="H48" s="230"/>
      <c r="I48" s="230"/>
      <c r="J48" s="230"/>
      <c r="K48" s="230"/>
      <c r="L48" s="230"/>
      <c r="M48" s="226"/>
      <c r="N48" s="203"/>
      <c r="O48" s="231"/>
      <c r="P48" s="163"/>
      <c r="Q48" s="146"/>
      <c r="R48" s="143"/>
      <c r="S48" s="143"/>
      <c r="T48" s="162"/>
    </row>
    <row r="49" spans="2:24" ht="15.75" customHeight="1" x14ac:dyDescent="0.3">
      <c r="B49" s="229"/>
      <c r="C49" s="224"/>
      <c r="D49" s="224"/>
      <c r="E49" s="224"/>
      <c r="F49" s="158"/>
      <c r="G49" s="230"/>
      <c r="H49" s="230"/>
      <c r="I49" s="230"/>
      <c r="J49" s="230"/>
      <c r="K49" s="230"/>
      <c r="L49" s="230"/>
      <c r="M49" s="226"/>
      <c r="N49" s="203"/>
      <c r="O49" s="231"/>
      <c r="P49" s="231"/>
      <c r="Q49" s="140"/>
    </row>
    <row r="50" spans="2:24" ht="15.75" customHeight="1" x14ac:dyDescent="0.3">
      <c r="B50" s="229"/>
      <c r="C50" s="224"/>
      <c r="D50" s="224"/>
      <c r="E50" s="224"/>
      <c r="F50" s="158"/>
      <c r="G50" s="230"/>
      <c r="H50" s="230"/>
      <c r="I50" s="230"/>
      <c r="J50" s="230"/>
      <c r="K50" s="230"/>
      <c r="L50" s="230"/>
      <c r="M50" s="232"/>
      <c r="N50" s="208"/>
      <c r="O50" s="231"/>
      <c r="P50" s="231"/>
      <c r="Q50" s="140"/>
    </row>
    <row r="51" spans="2:24" ht="15.75" customHeight="1" x14ac:dyDescent="0.3"/>
    <row r="52" spans="2:24" ht="15.75" customHeight="1" x14ac:dyDescent="0.3">
      <c r="F52" s="144"/>
      <c r="G52" s="234"/>
      <c r="H52" s="234"/>
      <c r="I52" s="234"/>
      <c r="J52" s="234"/>
      <c r="K52" s="234"/>
      <c r="L52" s="234"/>
      <c r="V52" s="401" t="s">
        <v>202</v>
      </c>
      <c r="W52" s="168">
        <f>W17</f>
        <v>59714.23</v>
      </c>
    </row>
    <row r="53" spans="2:24" ht="15.75" customHeight="1" x14ac:dyDescent="0.3"/>
    <row r="54" spans="2:24" ht="15.75" customHeight="1" x14ac:dyDescent="0.3">
      <c r="W54" s="168"/>
      <c r="X54" s="168"/>
    </row>
    <row r="55" spans="2:24" ht="15.75" customHeight="1" x14ac:dyDescent="0.3"/>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sheetData>
  <mergeCells count="7">
    <mergeCell ref="U4:W4"/>
    <mergeCell ref="U5:W5"/>
    <mergeCell ref="B33:I33"/>
    <mergeCell ref="B25:G25"/>
    <mergeCell ref="B20:G20"/>
    <mergeCell ref="B22:G22"/>
    <mergeCell ref="B24:G24"/>
  </mergeCells>
  <conditionalFormatting sqref="A7:P8 N9:P9 A10:P16 R7:S16 U7:Y16">
    <cfRule type="expression" dxfId="95" priority="10">
      <formula>MOD(ROW(),2)=0</formula>
    </cfRule>
  </conditionalFormatting>
  <conditionalFormatting sqref="A9">
    <cfRule type="expression" dxfId="94" priority="8">
      <formula>MOD(ROW(),2)=0</formula>
    </cfRule>
  </conditionalFormatting>
  <conditionalFormatting sqref="B9:E9 J9:M9 G9">
    <cfRule type="expression" dxfId="93" priority="7">
      <formula>MOD(ROW(),2)=0</formula>
    </cfRule>
  </conditionalFormatting>
  <conditionalFormatting sqref="H9:I9">
    <cfRule type="expression" dxfId="92" priority="6">
      <formula>MOD(ROW(),2)=0</formula>
    </cfRule>
  </conditionalFormatting>
  <conditionalFormatting sqref="F9">
    <cfRule type="expression" dxfId="91" priority="5">
      <formula>MOD(ROW(),2)=0</formula>
    </cfRule>
  </conditionalFormatting>
  <hyperlinks>
    <hyperlink ref="B25" r:id="rId1" xr:uid="{00000000-0004-0000-1C00-000000000000}"/>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Y61"/>
  <sheetViews>
    <sheetView showGridLines="0" zoomScale="80" zoomScaleNormal="80" workbookViewId="0">
      <pane xSplit="2" ySplit="6" topLeftCell="J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6640625" style="135" bestFit="1" customWidth="1"/>
    <col min="3" max="3" width="48.5546875" style="135" bestFit="1" customWidth="1"/>
    <col min="4" max="4" width="15.88671875" style="135" customWidth="1"/>
    <col min="5" max="5" width="10.6640625" style="135" customWidth="1"/>
    <col min="6" max="6" width="19.44140625" style="137" customWidth="1"/>
    <col min="7" max="7" width="24.44140625" style="137" customWidth="1"/>
    <col min="8" max="8" width="11.33203125" style="135" customWidth="1"/>
    <col min="9" max="9" width="13.33203125" style="135" customWidth="1"/>
    <col min="10" max="10" width="13.6640625" style="135" customWidth="1"/>
    <col min="11" max="11" width="15.88671875" style="135" customWidth="1"/>
    <col min="12" max="12" width="15.88671875" style="135" bestFit="1" customWidth="1"/>
    <col min="13" max="13" width="20.5546875" style="135" customWidth="1"/>
    <col min="14" max="14" width="15.88671875" style="135" bestFit="1" customWidth="1"/>
    <col min="15" max="15" width="13" style="135" bestFit="1" customWidth="1"/>
    <col min="16" max="16" width="15.88671875" style="135" bestFit="1" customWidth="1"/>
    <col min="17" max="17" width="3.6640625" style="135" customWidth="1"/>
    <col min="18" max="18" width="16.88671875" style="135" customWidth="1"/>
    <col min="19" max="19" width="15.88671875" style="135" bestFit="1" customWidth="1"/>
    <col min="20" max="20" width="3.6640625" style="140" customWidth="1"/>
    <col min="21" max="21" width="15.109375" style="135" bestFit="1" customWidth="1"/>
    <col min="22" max="22" width="15" style="135" bestFit="1" customWidth="1"/>
    <col min="23" max="23" width="14" style="135" bestFit="1" customWidth="1"/>
    <col min="24" max="24" width="14.33203125" style="135" customWidth="1"/>
    <col min="25" max="25" width="15.88671875" style="135" bestFit="1" customWidth="1"/>
    <col min="26" max="16384" width="9.109375" style="135"/>
  </cols>
  <sheetData>
    <row r="1" spans="1:25" ht="15.75" customHeight="1" x14ac:dyDescent="0.3">
      <c r="A1" s="132" t="s">
        <v>81</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78</v>
      </c>
      <c r="B3" s="132"/>
      <c r="D3" s="132"/>
      <c r="E3" s="132"/>
      <c r="F3" s="131"/>
      <c r="Q3" s="140"/>
      <c r="R3" s="140"/>
      <c r="S3" s="140"/>
      <c r="U3" s="136"/>
      <c r="V3" s="142"/>
    </row>
    <row r="4" spans="1:25" ht="15.75" customHeight="1" x14ac:dyDescent="0.3">
      <c r="A4" s="132" t="s">
        <v>141</v>
      </c>
      <c r="N4" s="144"/>
      <c r="O4" s="144"/>
      <c r="P4" s="144"/>
      <c r="Q4" s="145"/>
      <c r="R4" s="140"/>
      <c r="S4" s="140"/>
      <c r="T4" s="145"/>
      <c r="U4" s="577" t="s">
        <v>291</v>
      </c>
      <c r="V4" s="577"/>
      <c r="W4" s="577"/>
      <c r="X4" s="147"/>
      <c r="Y4" s="146"/>
    </row>
    <row r="5" spans="1:25" ht="15" thickBot="1" x14ac:dyDescent="0.35">
      <c r="H5" s="147"/>
      <c r="I5" s="147"/>
      <c r="N5" s="144"/>
      <c r="O5" s="144"/>
      <c r="P5" s="144"/>
      <c r="Q5" s="145"/>
      <c r="R5" s="148"/>
      <c r="S5" s="148"/>
      <c r="T5" s="145"/>
      <c r="U5" s="579"/>
      <c r="V5" s="579"/>
      <c r="W5" s="579"/>
      <c r="X5" s="145"/>
      <c r="Y5" s="149"/>
    </row>
    <row r="6" spans="1:25"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367" t="s">
        <v>213</v>
      </c>
      <c r="Y6" s="157" t="str">
        <f>'#3971 Palm Beach Preparatory  '!Y6</f>
        <v>Available Budget as of 08/30/24</v>
      </c>
    </row>
    <row r="7" spans="1:25" ht="15.75" customHeight="1" x14ac:dyDescent="0.3">
      <c r="A7" s="137">
        <v>4201</v>
      </c>
      <c r="B7" s="135" t="s">
        <v>208</v>
      </c>
      <c r="C7" s="351" t="s">
        <v>93</v>
      </c>
      <c r="D7" s="178" t="s">
        <v>270</v>
      </c>
      <c r="E7" s="178" t="s">
        <v>301</v>
      </c>
      <c r="F7" s="137" t="s">
        <v>302</v>
      </c>
      <c r="G7" s="137" t="s">
        <v>6</v>
      </c>
      <c r="H7" s="289">
        <v>1.8800000000000001E-2</v>
      </c>
      <c r="I7" s="289">
        <v>0.161</v>
      </c>
      <c r="J7" s="166">
        <v>45838</v>
      </c>
      <c r="K7" s="166">
        <v>45839</v>
      </c>
      <c r="L7" s="166">
        <v>45474</v>
      </c>
      <c r="M7" s="137" t="s">
        <v>296</v>
      </c>
      <c r="N7" s="354">
        <v>277744.5</v>
      </c>
      <c r="O7" s="452"/>
      <c r="P7" s="356">
        <f t="shared" ref="P7:P13" si="0">N7+O7</f>
        <v>277744.5</v>
      </c>
      <c r="Q7" s="172"/>
      <c r="R7" s="354">
        <v>0</v>
      </c>
      <c r="S7" s="356">
        <f>P7-R7</f>
        <v>277744.5</v>
      </c>
      <c r="T7" s="172"/>
      <c r="U7" s="354">
        <v>0</v>
      </c>
      <c r="V7" s="355"/>
      <c r="W7" s="355">
        <f>U7+V7</f>
        <v>0</v>
      </c>
      <c r="X7" s="439">
        <v>0</v>
      </c>
      <c r="Y7" s="430">
        <f>S7-W7</f>
        <v>277744.5</v>
      </c>
    </row>
    <row r="8" spans="1:25" ht="15.75" customHeight="1" x14ac:dyDescent="0.3">
      <c r="A8" s="158">
        <v>4228</v>
      </c>
      <c r="B8" s="135" t="s">
        <v>285</v>
      </c>
      <c r="C8" s="509" t="s">
        <v>286</v>
      </c>
      <c r="D8" s="137" t="s">
        <v>287</v>
      </c>
      <c r="E8" s="137" t="s">
        <v>280</v>
      </c>
      <c r="F8" s="166" t="s">
        <v>288</v>
      </c>
      <c r="G8" s="137" t="s">
        <v>6</v>
      </c>
      <c r="H8" s="289">
        <v>1.8800000000000001E-2</v>
      </c>
      <c r="I8" s="289">
        <v>0.161</v>
      </c>
      <c r="J8" s="166">
        <v>45565</v>
      </c>
      <c r="K8" s="166">
        <v>45566</v>
      </c>
      <c r="L8" s="166">
        <v>45314</v>
      </c>
      <c r="M8" s="137" t="s">
        <v>289</v>
      </c>
      <c r="N8" s="357">
        <v>31524.12</v>
      </c>
      <c r="O8" s="506"/>
      <c r="P8" s="345">
        <f>N8+O8</f>
        <v>31524.12</v>
      </c>
      <c r="Q8" s="172"/>
      <c r="R8" s="357">
        <v>31524.12</v>
      </c>
      <c r="S8" s="345">
        <f>P8-R8</f>
        <v>0</v>
      </c>
      <c r="T8" s="172"/>
      <c r="U8" s="357">
        <v>0</v>
      </c>
      <c r="V8" s="344"/>
      <c r="W8" s="344">
        <f>U8+V8</f>
        <v>0</v>
      </c>
      <c r="X8" s="419"/>
      <c r="Y8" s="402">
        <f>S8-W8</f>
        <v>0</v>
      </c>
    </row>
    <row r="9" spans="1:25" ht="15.75" customHeight="1" x14ac:dyDescent="0.3">
      <c r="A9" s="137" t="s">
        <v>262</v>
      </c>
      <c r="B9" s="135" t="s">
        <v>246</v>
      </c>
      <c r="C9" s="480" t="s">
        <v>174</v>
      </c>
      <c r="D9" s="137" t="s">
        <v>175</v>
      </c>
      <c r="E9" s="137" t="s">
        <v>230</v>
      </c>
      <c r="F9" s="137" t="s">
        <v>231</v>
      </c>
      <c r="G9" s="137" t="s">
        <v>6</v>
      </c>
      <c r="H9" s="289">
        <v>0.05</v>
      </c>
      <c r="I9" s="289">
        <v>0.161</v>
      </c>
      <c r="J9" s="166">
        <v>45565</v>
      </c>
      <c r="K9" s="166">
        <v>45565</v>
      </c>
      <c r="L9" s="166">
        <v>44279</v>
      </c>
      <c r="M9" s="137" t="s">
        <v>177</v>
      </c>
      <c r="N9" s="343">
        <v>222739.66</v>
      </c>
      <c r="O9" s="344">
        <v>34.89</v>
      </c>
      <c r="P9" s="345">
        <f t="shared" si="0"/>
        <v>222774.55000000002</v>
      </c>
      <c r="Q9" s="481"/>
      <c r="R9" s="357">
        <v>216177.19</v>
      </c>
      <c r="S9" s="345">
        <f t="shared" ref="S9:S13" si="1">P9-R9</f>
        <v>6597.3600000000151</v>
      </c>
      <c r="T9" s="172"/>
      <c r="U9" s="357">
        <v>6597.36</v>
      </c>
      <c r="V9" s="344"/>
      <c r="W9" s="344">
        <f t="shared" ref="W9:W13" si="2">U9+V9</f>
        <v>6597.36</v>
      </c>
      <c r="X9" s="419"/>
      <c r="Y9" s="402">
        <f t="shared" ref="Y9:Y13" si="3">S9-W9</f>
        <v>1.546140993013978E-11</v>
      </c>
    </row>
    <row r="10" spans="1:25" ht="15.75" customHeight="1" x14ac:dyDescent="0.3">
      <c r="A10" s="137" t="s">
        <v>254</v>
      </c>
      <c r="B10" s="135" t="s">
        <v>248</v>
      </c>
      <c r="C10" s="480" t="s">
        <v>174</v>
      </c>
      <c r="D10" s="137" t="s">
        <v>175</v>
      </c>
      <c r="E10" s="137" t="s">
        <v>234</v>
      </c>
      <c r="F10" s="137" t="s">
        <v>233</v>
      </c>
      <c r="G10" s="137" t="s">
        <v>6</v>
      </c>
      <c r="H10" s="289">
        <v>0.05</v>
      </c>
      <c r="I10" s="289">
        <v>0.161</v>
      </c>
      <c r="J10" s="166">
        <v>45565</v>
      </c>
      <c r="K10" s="166">
        <v>45565</v>
      </c>
      <c r="L10" s="166">
        <v>44279</v>
      </c>
      <c r="M10" s="137" t="s">
        <v>235</v>
      </c>
      <c r="N10" s="343">
        <v>8150.97</v>
      </c>
      <c r="O10" s="344"/>
      <c r="P10" s="345">
        <f t="shared" si="0"/>
        <v>8150.97</v>
      </c>
      <c r="Q10" s="481"/>
      <c r="R10" s="357">
        <v>7975.83</v>
      </c>
      <c r="S10" s="345">
        <f t="shared" si="1"/>
        <v>175.14000000000033</v>
      </c>
      <c r="T10" s="172"/>
      <c r="U10" s="357">
        <v>175.14</v>
      </c>
      <c r="V10" s="344"/>
      <c r="W10" s="344">
        <f t="shared" si="2"/>
        <v>175.14</v>
      </c>
      <c r="X10" s="419"/>
      <c r="Y10" s="402">
        <f t="shared" si="3"/>
        <v>3.4106051316484809E-13</v>
      </c>
    </row>
    <row r="11" spans="1:25" ht="15.75" customHeight="1" x14ac:dyDescent="0.3">
      <c r="A11" s="137" t="s">
        <v>255</v>
      </c>
      <c r="B11" s="135" t="s">
        <v>192</v>
      </c>
      <c r="C11" s="480" t="s">
        <v>174</v>
      </c>
      <c r="D11" s="137" t="s">
        <v>175</v>
      </c>
      <c r="E11" s="137" t="s">
        <v>193</v>
      </c>
      <c r="F11" s="137" t="s">
        <v>176</v>
      </c>
      <c r="G11" s="137" t="s">
        <v>6</v>
      </c>
      <c r="H11" s="289">
        <v>0.05</v>
      </c>
      <c r="I11" s="289">
        <v>0.161</v>
      </c>
      <c r="J11" s="166">
        <v>45565</v>
      </c>
      <c r="K11" s="166">
        <v>45565</v>
      </c>
      <c r="L11" s="166">
        <v>44279</v>
      </c>
      <c r="M11" s="137" t="s">
        <v>177</v>
      </c>
      <c r="N11" s="343">
        <v>890958.63</v>
      </c>
      <c r="O11" s="344">
        <v>139.57</v>
      </c>
      <c r="P11" s="345">
        <f t="shared" si="0"/>
        <v>891098.2</v>
      </c>
      <c r="Q11" s="481"/>
      <c r="R11" s="357">
        <v>848609.21</v>
      </c>
      <c r="S11" s="345">
        <f t="shared" si="1"/>
        <v>42488.989999999991</v>
      </c>
      <c r="T11" s="172"/>
      <c r="U11" s="357">
        <v>42488.99</v>
      </c>
      <c r="V11" s="344"/>
      <c r="W11" s="344">
        <f t="shared" si="2"/>
        <v>42488.99</v>
      </c>
      <c r="X11" s="419"/>
      <c r="Y11" s="402">
        <f t="shared" si="3"/>
        <v>0</v>
      </c>
    </row>
    <row r="12" spans="1:25" ht="15.75" customHeight="1" x14ac:dyDescent="0.3">
      <c r="A12" s="137" t="s">
        <v>256</v>
      </c>
      <c r="B12" s="135" t="s">
        <v>249</v>
      </c>
      <c r="C12" s="480" t="s">
        <v>174</v>
      </c>
      <c r="D12" s="137" t="s">
        <v>175</v>
      </c>
      <c r="E12" s="137" t="s">
        <v>236</v>
      </c>
      <c r="F12" s="137" t="s">
        <v>237</v>
      </c>
      <c r="G12" s="137" t="s">
        <v>6</v>
      </c>
      <c r="H12" s="289">
        <v>0.05</v>
      </c>
      <c r="I12" s="289">
        <v>0.161</v>
      </c>
      <c r="J12" s="166">
        <v>45565</v>
      </c>
      <c r="K12" s="166">
        <v>45565</v>
      </c>
      <c r="L12" s="166">
        <v>44279</v>
      </c>
      <c r="M12" s="137" t="s">
        <v>238</v>
      </c>
      <c r="N12" s="343">
        <v>9089.2900000000009</v>
      </c>
      <c r="O12" s="344"/>
      <c r="P12" s="345">
        <f t="shared" si="0"/>
        <v>9089.2900000000009</v>
      </c>
      <c r="Q12" s="481"/>
      <c r="R12" s="357">
        <v>9034.74</v>
      </c>
      <c r="S12" s="345">
        <f t="shared" si="1"/>
        <v>54.550000000001091</v>
      </c>
      <c r="T12" s="172"/>
      <c r="U12" s="357">
        <v>54.55</v>
      </c>
      <c r="V12" s="344"/>
      <c r="W12" s="344">
        <f t="shared" si="2"/>
        <v>54.55</v>
      </c>
      <c r="X12" s="419"/>
      <c r="Y12" s="402">
        <f t="shared" si="3"/>
        <v>1.0942358130705543E-12</v>
      </c>
    </row>
    <row r="13" spans="1:25" ht="15.75" customHeight="1" x14ac:dyDescent="0.3">
      <c r="A13" s="137" t="s">
        <v>258</v>
      </c>
      <c r="B13" s="135" t="s">
        <v>251</v>
      </c>
      <c r="C13" s="480" t="s">
        <v>174</v>
      </c>
      <c r="D13" s="137" t="s">
        <v>175</v>
      </c>
      <c r="E13" s="137" t="s">
        <v>242</v>
      </c>
      <c r="F13" s="137" t="s">
        <v>243</v>
      </c>
      <c r="G13" s="137" t="s">
        <v>6</v>
      </c>
      <c r="H13" s="289">
        <v>0.05</v>
      </c>
      <c r="I13" s="289">
        <v>0.161</v>
      </c>
      <c r="J13" s="166">
        <v>45565</v>
      </c>
      <c r="K13" s="166">
        <v>45565</v>
      </c>
      <c r="L13" s="166">
        <v>44279</v>
      </c>
      <c r="M13" s="137" t="s">
        <v>244</v>
      </c>
      <c r="N13" s="343">
        <v>45525.1</v>
      </c>
      <c r="O13" s="344"/>
      <c r="P13" s="345">
        <f t="shared" si="0"/>
        <v>45525.1</v>
      </c>
      <c r="Q13" s="481"/>
      <c r="R13" s="357">
        <v>25662.57</v>
      </c>
      <c r="S13" s="345">
        <f t="shared" si="1"/>
        <v>19862.53</v>
      </c>
      <c r="T13" s="172"/>
      <c r="U13" s="357">
        <v>19862.53</v>
      </c>
      <c r="V13" s="344"/>
      <c r="W13" s="344">
        <f t="shared" si="2"/>
        <v>19862.53</v>
      </c>
      <c r="X13" s="419"/>
      <c r="Y13" s="402">
        <f t="shared" si="3"/>
        <v>0</v>
      </c>
    </row>
    <row r="14" spans="1:25" ht="15.75" customHeight="1" thickBot="1" x14ac:dyDescent="0.35">
      <c r="C14" s="178"/>
      <c r="D14" s="178"/>
      <c r="E14" s="178"/>
      <c r="I14" s="165"/>
      <c r="J14" s="192"/>
      <c r="K14" s="192"/>
      <c r="L14" s="192"/>
      <c r="M14" s="218" t="s">
        <v>37</v>
      </c>
      <c r="N14" s="346">
        <f>SUM(N7:N13)</f>
        <v>1485732.27</v>
      </c>
      <c r="O14" s="347">
        <f>SUM(O7:O13)</f>
        <v>174.45999999999998</v>
      </c>
      <c r="P14" s="348">
        <f>SUM(P7:P13)</f>
        <v>1485906.73</v>
      </c>
      <c r="Q14" s="130"/>
      <c r="R14" s="346">
        <f>SUM(R7:R13)</f>
        <v>1138983.6599999999</v>
      </c>
      <c r="S14" s="348">
        <f>SUM(S7:S13)</f>
        <v>346923.06999999995</v>
      </c>
      <c r="T14" s="130"/>
      <c r="U14" s="346">
        <f>SUM(U7:U13)</f>
        <v>69178.570000000007</v>
      </c>
      <c r="V14" s="347">
        <f>SUM(V7:V13)</f>
        <v>0</v>
      </c>
      <c r="W14" s="347">
        <f>SUM(W7:W13)</f>
        <v>69178.570000000007</v>
      </c>
      <c r="X14" s="421">
        <f>SUM(X7:X13)</f>
        <v>0</v>
      </c>
      <c r="Y14" s="424">
        <f>SUM(Y7:Y13)</f>
        <v>277744.5</v>
      </c>
    </row>
    <row r="15" spans="1:25" ht="15.75" customHeight="1" thickTop="1" x14ac:dyDescent="0.3">
      <c r="C15" s="178"/>
      <c r="D15" s="178"/>
      <c r="E15" s="178"/>
      <c r="J15" s="192"/>
      <c r="K15" s="192"/>
      <c r="L15" s="192"/>
      <c r="M15" s="218"/>
      <c r="N15" s="168"/>
      <c r="O15" s="302"/>
      <c r="P15" s="168"/>
      <c r="R15" s="168"/>
      <c r="S15" s="168"/>
      <c r="T15" s="167"/>
    </row>
    <row r="16" spans="1:25" ht="15.75" customHeight="1" x14ac:dyDescent="0.3">
      <c r="C16" s="178"/>
      <c r="D16" s="178"/>
      <c r="E16" s="178"/>
      <c r="J16" s="192"/>
      <c r="K16" s="192"/>
      <c r="L16" s="192"/>
      <c r="M16" s="218"/>
      <c r="N16" s="168"/>
      <c r="O16" s="302"/>
      <c r="P16" s="168"/>
      <c r="R16" s="168"/>
      <c r="S16" s="168"/>
      <c r="T16" s="167"/>
    </row>
    <row r="17" spans="2:22" ht="15.75" customHeight="1" x14ac:dyDescent="0.3">
      <c r="B17" s="132" t="s">
        <v>109</v>
      </c>
      <c r="C17" s="178"/>
      <c r="D17" s="178"/>
      <c r="E17" s="178"/>
      <c r="M17" s="218"/>
      <c r="N17" s="168"/>
      <c r="O17" s="168"/>
      <c r="P17" s="168"/>
      <c r="R17" s="130"/>
      <c r="S17" s="130"/>
      <c r="T17" s="172"/>
      <c r="U17" s="130"/>
      <c r="V17" s="130"/>
    </row>
    <row r="18" spans="2:22" ht="15.75" customHeight="1" x14ac:dyDescent="0.3">
      <c r="B18" s="582" t="s">
        <v>216</v>
      </c>
      <c r="C18" s="582"/>
      <c r="D18" s="582"/>
      <c r="E18" s="582"/>
      <c r="F18" s="582"/>
      <c r="M18" s="218"/>
      <c r="N18" s="168"/>
      <c r="O18" s="168"/>
      <c r="P18" s="168"/>
      <c r="R18" s="130"/>
      <c r="S18" s="130"/>
      <c r="T18" s="172"/>
      <c r="U18" s="130"/>
      <c r="V18" s="130"/>
    </row>
    <row r="19" spans="2:22" ht="15.75" customHeight="1" x14ac:dyDescent="0.3">
      <c r="C19" s="178"/>
      <c r="D19" s="178"/>
      <c r="E19" s="178"/>
      <c r="M19" s="218"/>
      <c r="N19" s="168"/>
      <c r="O19" s="168"/>
      <c r="P19" s="168"/>
      <c r="R19" s="130"/>
      <c r="S19" s="130"/>
      <c r="T19" s="172"/>
      <c r="U19" s="130"/>
      <c r="V19" s="130"/>
    </row>
    <row r="20" spans="2:22" ht="15.75" customHeight="1" x14ac:dyDescent="0.3">
      <c r="B20" s="582" t="s">
        <v>113</v>
      </c>
      <c r="C20" s="582"/>
      <c r="D20" s="582"/>
      <c r="E20" s="582"/>
      <c r="F20" s="582"/>
      <c r="M20" s="218"/>
      <c r="N20" s="168"/>
      <c r="O20" s="168"/>
      <c r="P20" s="168"/>
      <c r="R20" s="130"/>
      <c r="S20" s="130"/>
      <c r="T20" s="172"/>
      <c r="U20" s="130"/>
      <c r="V20" s="130"/>
    </row>
    <row r="21" spans="2:22" ht="15.75" customHeight="1" x14ac:dyDescent="0.3">
      <c r="B21" s="173"/>
      <c r="C21" s="173"/>
      <c r="D21" s="173"/>
      <c r="E21" s="173"/>
      <c r="F21" s="174"/>
      <c r="M21" s="218"/>
      <c r="N21" s="168"/>
      <c r="O21" s="168"/>
      <c r="P21" s="168"/>
      <c r="R21" s="130"/>
      <c r="S21" s="130"/>
      <c r="T21" s="172"/>
      <c r="U21" s="130"/>
      <c r="V21" s="130"/>
    </row>
    <row r="22" spans="2:22" ht="15.75" customHeight="1" x14ac:dyDescent="0.3">
      <c r="B22" s="582" t="s">
        <v>134</v>
      </c>
      <c r="C22" s="582"/>
      <c r="D22" s="582"/>
      <c r="E22" s="582"/>
      <c r="F22" s="582"/>
      <c r="G22" s="582"/>
      <c r="M22" s="218"/>
      <c r="N22" s="168"/>
      <c r="O22" s="168"/>
      <c r="P22" s="168"/>
      <c r="R22" s="130"/>
      <c r="S22" s="130"/>
      <c r="T22" s="172"/>
      <c r="U22" s="130"/>
      <c r="V22" s="130"/>
    </row>
    <row r="23" spans="2:22" ht="15.75" customHeight="1" x14ac:dyDescent="0.3">
      <c r="B23" s="593" t="s">
        <v>133</v>
      </c>
      <c r="C23" s="582"/>
      <c r="D23" s="582"/>
      <c r="E23" s="582"/>
      <c r="F23" s="582"/>
      <c r="G23" s="582"/>
      <c r="M23" s="218"/>
      <c r="N23" s="168"/>
      <c r="O23" s="168"/>
      <c r="P23" s="168"/>
      <c r="R23" s="130"/>
      <c r="S23" s="130"/>
      <c r="T23" s="172"/>
      <c r="U23" s="130"/>
      <c r="V23" s="130"/>
    </row>
    <row r="24" spans="2:22" ht="15.75" customHeight="1" x14ac:dyDescent="0.3">
      <c r="B24" s="173"/>
      <c r="C24" s="173"/>
      <c r="D24" s="173"/>
      <c r="E24" s="173"/>
      <c r="F24" s="174"/>
      <c r="M24" s="218"/>
      <c r="N24" s="168"/>
      <c r="O24" s="168"/>
      <c r="P24" s="168"/>
      <c r="R24" s="130"/>
      <c r="S24" s="130"/>
      <c r="T24" s="172"/>
      <c r="U24" s="130"/>
      <c r="V24" s="130"/>
    </row>
    <row r="25" spans="2:22" ht="15.75" customHeight="1" x14ac:dyDescent="0.3">
      <c r="B25" s="173"/>
      <c r="C25" s="173"/>
      <c r="D25" s="173"/>
      <c r="E25" s="173"/>
      <c r="F25" s="174"/>
      <c r="M25" s="218"/>
      <c r="N25" s="168"/>
      <c r="O25" s="168"/>
      <c r="P25" s="168"/>
      <c r="R25" s="168"/>
      <c r="S25" s="168"/>
      <c r="T25" s="167"/>
    </row>
    <row r="26" spans="2:22" ht="15.75" customHeight="1" x14ac:dyDescent="0.3">
      <c r="B26" s="131" t="s">
        <v>96</v>
      </c>
      <c r="C26" s="176" t="s">
        <v>99</v>
      </c>
      <c r="D26" s="176" t="s">
        <v>100</v>
      </c>
      <c r="E26" s="176"/>
      <c r="F26" s="174"/>
      <c r="M26" s="218"/>
      <c r="N26" s="168"/>
      <c r="O26" s="168"/>
      <c r="P26" s="168"/>
      <c r="R26" s="168"/>
      <c r="S26" s="168"/>
      <c r="T26" s="167"/>
    </row>
    <row r="27" spans="2:22" ht="15.75" customHeight="1" x14ac:dyDescent="0.3">
      <c r="B27" s="135" t="s">
        <v>97</v>
      </c>
      <c r="C27" s="178" t="s">
        <v>189</v>
      </c>
      <c r="D27" s="178" t="s">
        <v>103</v>
      </c>
      <c r="E27" s="178"/>
      <c r="F27" s="174"/>
      <c r="M27" s="218"/>
      <c r="N27" s="168"/>
      <c r="O27" s="168"/>
      <c r="P27" s="168"/>
      <c r="R27" s="168"/>
      <c r="S27" s="168"/>
      <c r="T27" s="167"/>
    </row>
    <row r="28" spans="2:22" ht="15.75" customHeight="1" x14ac:dyDescent="0.3">
      <c r="B28" s="135" t="s">
        <v>172</v>
      </c>
      <c r="C28" s="178" t="s">
        <v>146</v>
      </c>
      <c r="D28" s="178" t="s">
        <v>147</v>
      </c>
      <c r="E28" s="178"/>
      <c r="M28" s="218"/>
      <c r="N28" s="168"/>
      <c r="O28" s="168"/>
      <c r="P28" s="168"/>
      <c r="R28" s="168"/>
      <c r="S28" s="168"/>
      <c r="T28" s="167"/>
    </row>
    <row r="29" spans="2:22" ht="15.75" customHeight="1" x14ac:dyDescent="0.3">
      <c r="B29" s="135" t="s">
        <v>206</v>
      </c>
      <c r="C29" s="178" t="s">
        <v>187</v>
      </c>
      <c r="D29" s="178" t="s">
        <v>188</v>
      </c>
      <c r="E29" s="178"/>
      <c r="M29" s="218"/>
      <c r="N29" s="168"/>
      <c r="O29" s="168"/>
      <c r="P29" s="168"/>
      <c r="R29" s="168"/>
      <c r="S29" s="168"/>
      <c r="T29" s="167"/>
    </row>
    <row r="30" spans="2:22" ht="15.75" customHeight="1" x14ac:dyDescent="0.3">
      <c r="C30" s="178"/>
      <c r="D30" s="178"/>
      <c r="E30" s="178"/>
      <c r="M30" s="218"/>
      <c r="N30" s="168"/>
      <c r="O30" s="168"/>
      <c r="P30" s="168"/>
      <c r="R30" s="168"/>
      <c r="S30" s="168"/>
      <c r="T30" s="167"/>
    </row>
    <row r="31" spans="2:22" ht="15.75" customHeight="1" x14ac:dyDescent="0.3">
      <c r="B31" s="581" t="s">
        <v>300</v>
      </c>
      <c r="C31" s="581"/>
      <c r="D31" s="581"/>
      <c r="E31" s="581"/>
      <c r="F31" s="581"/>
      <c r="G31" s="581"/>
      <c r="H31" s="581"/>
      <c r="I31" s="581"/>
      <c r="M31" s="218"/>
      <c r="N31" s="168"/>
      <c r="O31" s="168"/>
      <c r="P31" s="168"/>
      <c r="R31" s="168"/>
      <c r="S31" s="168"/>
      <c r="T31" s="167"/>
    </row>
    <row r="32" spans="2:22" ht="15.75" customHeight="1" x14ac:dyDescent="0.3">
      <c r="B32" s="128"/>
      <c r="C32" s="178"/>
      <c r="D32" s="178"/>
      <c r="E32" s="178"/>
      <c r="M32" s="218"/>
      <c r="N32" s="168"/>
      <c r="O32" s="168"/>
      <c r="P32" s="168"/>
      <c r="R32" s="168"/>
      <c r="S32" s="168"/>
      <c r="T32" s="167"/>
    </row>
    <row r="33" spans="2:24" ht="15.75" customHeight="1" x14ac:dyDescent="0.3">
      <c r="B33" s="213"/>
      <c r="C33" s="219"/>
      <c r="D33" s="219"/>
      <c r="E33" s="219"/>
      <c r="F33" s="210"/>
      <c r="G33" s="210"/>
      <c r="H33" s="187"/>
      <c r="I33" s="187"/>
      <c r="J33" s="187"/>
      <c r="K33" s="187"/>
      <c r="L33" s="187"/>
      <c r="M33" s="220"/>
      <c r="N33" s="221"/>
      <c r="O33" s="221"/>
      <c r="P33" s="221"/>
      <c r="Q33" s="187"/>
      <c r="R33" s="221"/>
      <c r="S33" s="221"/>
      <c r="T33" s="167"/>
    </row>
    <row r="34" spans="2:24" ht="15.75" customHeight="1" x14ac:dyDescent="0.3">
      <c r="Q34" s="140"/>
      <c r="R34" s="295" t="s">
        <v>219</v>
      </c>
    </row>
    <row r="35" spans="2:24" ht="15.75" customHeight="1" x14ac:dyDescent="0.3">
      <c r="B35" s="184" t="s">
        <v>218</v>
      </c>
      <c r="C35" s="185" t="s">
        <v>1</v>
      </c>
      <c r="D35" s="185"/>
      <c r="E35" s="185"/>
      <c r="F35" s="515" t="s">
        <v>33</v>
      </c>
      <c r="G35" s="549" t="s">
        <v>34</v>
      </c>
      <c r="H35" s="185"/>
      <c r="I35" s="185"/>
      <c r="J35" s="185"/>
      <c r="K35" s="185"/>
      <c r="L35" s="185"/>
      <c r="M35" s="185" t="s">
        <v>35</v>
      </c>
      <c r="N35" s="185" t="s">
        <v>36</v>
      </c>
      <c r="O35" s="187"/>
      <c r="P35" s="187"/>
      <c r="Q35" s="187"/>
      <c r="R35" s="187" t="s">
        <v>79</v>
      </c>
      <c r="S35" s="187"/>
    </row>
    <row r="36" spans="2:24" ht="15.75" customHeight="1" x14ac:dyDescent="0.3">
      <c r="B36" s="189"/>
      <c r="C36" s="145"/>
      <c r="D36" s="145"/>
      <c r="E36" s="145"/>
      <c r="F36" s="516"/>
      <c r="G36" s="550"/>
      <c r="H36" s="145"/>
      <c r="I36" s="145"/>
      <c r="J36" s="145"/>
      <c r="K36" s="145"/>
      <c r="L36" s="145"/>
      <c r="M36" s="145"/>
      <c r="N36" s="145"/>
    </row>
    <row r="37" spans="2:24" ht="15.75" customHeight="1" x14ac:dyDescent="0.3">
      <c r="B37" s="189"/>
      <c r="C37" s="145"/>
      <c r="D37" s="145"/>
      <c r="E37" s="145"/>
      <c r="F37" s="516"/>
      <c r="G37" s="550"/>
      <c r="H37" s="145"/>
      <c r="I37" s="145"/>
      <c r="J37" s="145"/>
      <c r="K37" s="145"/>
      <c r="L37" s="145"/>
      <c r="M37" s="145"/>
      <c r="N37" s="145"/>
    </row>
    <row r="38" spans="2:24" ht="15.75" customHeight="1" x14ac:dyDescent="0.3">
      <c r="B38" s="189"/>
      <c r="C38" s="469"/>
      <c r="D38" s="469"/>
      <c r="E38" s="469"/>
      <c r="F38" s="516"/>
      <c r="G38" s="550"/>
      <c r="H38" s="469"/>
      <c r="I38" s="469"/>
      <c r="J38" s="469"/>
      <c r="K38" s="469"/>
      <c r="L38" s="469"/>
      <c r="M38" s="469"/>
      <c r="N38" s="469"/>
    </row>
    <row r="39" spans="2:24" ht="15.75" customHeight="1" x14ac:dyDescent="0.3">
      <c r="B39" s="189"/>
      <c r="C39" s="469"/>
      <c r="D39" s="469"/>
      <c r="E39" s="469"/>
      <c r="F39" s="516"/>
      <c r="G39" s="550"/>
      <c r="H39" s="469"/>
      <c r="I39" s="469"/>
      <c r="J39" s="469"/>
      <c r="K39" s="469"/>
      <c r="L39" s="469"/>
      <c r="M39" s="469"/>
      <c r="N39" s="469"/>
    </row>
    <row r="40" spans="2:24" ht="15.75" customHeight="1" x14ac:dyDescent="0.3">
      <c r="B40" s="189"/>
      <c r="C40" s="469"/>
      <c r="D40" s="469"/>
      <c r="E40" s="469"/>
      <c r="F40" s="516"/>
      <c r="G40" s="550"/>
      <c r="H40" s="469"/>
      <c r="I40" s="469"/>
      <c r="J40" s="469"/>
      <c r="K40" s="469"/>
      <c r="L40" s="469"/>
      <c r="M40" s="469"/>
      <c r="N40" s="469"/>
    </row>
    <row r="41" spans="2:24" ht="15.75" customHeight="1" x14ac:dyDescent="0.3">
      <c r="B41" s="189"/>
      <c r="C41" s="469"/>
      <c r="D41" s="469"/>
      <c r="E41" s="469"/>
      <c r="F41" s="516"/>
      <c r="G41" s="550"/>
      <c r="H41" s="469"/>
      <c r="I41" s="469"/>
      <c r="J41" s="469"/>
      <c r="K41" s="469"/>
      <c r="L41" s="469"/>
      <c r="M41" s="469"/>
      <c r="N41" s="469"/>
    </row>
    <row r="42" spans="2:24" ht="15.75" customHeight="1" x14ac:dyDescent="0.3">
      <c r="B42" s="189"/>
      <c r="C42" s="145"/>
      <c r="D42" s="145"/>
      <c r="E42" s="145"/>
      <c r="F42" s="516"/>
      <c r="G42" s="550"/>
      <c r="H42" s="145"/>
      <c r="I42" s="145"/>
      <c r="J42" s="145"/>
      <c r="K42" s="145"/>
      <c r="L42" s="145"/>
      <c r="M42" s="145"/>
      <c r="N42" s="145"/>
    </row>
    <row r="43" spans="2:24" ht="15.75" customHeight="1" x14ac:dyDescent="0.3">
      <c r="B43" s="204"/>
      <c r="C43" s="205"/>
      <c r="D43" s="205"/>
      <c r="E43" s="205"/>
      <c r="F43" s="158"/>
      <c r="G43" s="207"/>
      <c r="H43" s="207"/>
      <c r="I43" s="207"/>
      <c r="J43" s="207"/>
      <c r="K43" s="207"/>
      <c r="L43" s="207"/>
      <c r="M43" s="161"/>
      <c r="N43" s="208"/>
      <c r="O43" s="209"/>
      <c r="P43" s="209"/>
      <c r="Q43" s="209"/>
    </row>
    <row r="44" spans="2:24" ht="15.75" customHeight="1" x14ac:dyDescent="0.3">
      <c r="B44" s="204"/>
      <c r="C44" s="205"/>
      <c r="D44" s="205"/>
      <c r="E44" s="205"/>
      <c r="F44" s="158"/>
      <c r="G44" s="207"/>
      <c r="H44" s="207"/>
      <c r="I44" s="207"/>
      <c r="J44" s="207"/>
      <c r="K44" s="207"/>
      <c r="L44" s="207"/>
      <c r="M44" s="161"/>
      <c r="N44" s="208"/>
      <c r="O44" s="209"/>
      <c r="P44" s="209"/>
      <c r="Q44" s="209"/>
    </row>
    <row r="45" spans="2:24" ht="15.75" customHeight="1" x14ac:dyDescent="0.3">
      <c r="B45" s="204"/>
      <c r="C45" s="205"/>
      <c r="D45" s="205"/>
      <c r="E45" s="205"/>
      <c r="F45" s="158"/>
      <c r="G45" s="207"/>
      <c r="H45" s="207"/>
      <c r="I45" s="207"/>
      <c r="J45" s="207"/>
      <c r="K45" s="207"/>
      <c r="L45" s="207"/>
      <c r="M45" s="161"/>
      <c r="N45" s="208"/>
      <c r="O45" s="209"/>
      <c r="P45" s="209"/>
      <c r="Q45" s="209"/>
      <c r="R45" s="143"/>
      <c r="S45" s="143"/>
    </row>
    <row r="46" spans="2:24" ht="15.75" customHeight="1" x14ac:dyDescent="0.3">
      <c r="C46" s="224"/>
      <c r="D46" s="224"/>
      <c r="E46" s="224"/>
      <c r="F46" s="158"/>
      <c r="G46" s="207"/>
      <c r="H46" s="225"/>
      <c r="I46" s="225"/>
      <c r="J46" s="225"/>
      <c r="K46" s="225"/>
      <c r="L46" s="225"/>
      <c r="M46" s="226"/>
      <c r="N46" s="203"/>
      <c r="O46" s="140"/>
      <c r="P46" s="163"/>
      <c r="Q46" s="143"/>
      <c r="R46" s="143"/>
      <c r="S46" s="143"/>
      <c r="T46" s="162"/>
      <c r="X46" s="168"/>
    </row>
    <row r="47" spans="2:24" ht="15.75" customHeight="1" x14ac:dyDescent="0.3">
      <c r="C47" s="224"/>
      <c r="D47" s="224"/>
      <c r="E47" s="224"/>
      <c r="F47" s="158"/>
      <c r="G47" s="207"/>
      <c r="H47" s="225"/>
      <c r="I47" s="225"/>
      <c r="J47" s="225"/>
      <c r="K47" s="225"/>
      <c r="L47" s="225"/>
      <c r="M47" s="226"/>
      <c r="N47" s="203"/>
      <c r="O47" s="236"/>
    </row>
    <row r="48" spans="2:24" ht="15.75" customHeight="1" x14ac:dyDescent="0.3">
      <c r="C48" s="224"/>
      <c r="D48" s="224"/>
      <c r="E48" s="224"/>
      <c r="F48" s="158"/>
      <c r="G48" s="207"/>
      <c r="H48" s="225"/>
      <c r="I48" s="225"/>
      <c r="J48" s="225"/>
      <c r="K48" s="225"/>
      <c r="L48" s="225"/>
      <c r="M48" s="226"/>
      <c r="N48" s="227"/>
      <c r="O48" s="228"/>
      <c r="P48" s="228"/>
      <c r="Q48" s="140"/>
    </row>
    <row r="49" spans="2:23" ht="15.75" customHeight="1" x14ac:dyDescent="0.3">
      <c r="B49" s="229"/>
      <c r="C49" s="224"/>
      <c r="D49" s="224"/>
      <c r="E49" s="224"/>
      <c r="F49" s="158"/>
      <c r="G49" s="207"/>
      <c r="H49" s="230"/>
      <c r="I49" s="230"/>
      <c r="J49" s="230"/>
      <c r="K49" s="230"/>
      <c r="L49" s="230"/>
      <c r="M49" s="226"/>
      <c r="N49" s="203"/>
      <c r="O49" s="231"/>
      <c r="P49" s="231"/>
      <c r="Q49" s="140"/>
    </row>
    <row r="50" spans="2:23" ht="15.75" customHeight="1" x14ac:dyDescent="0.3">
      <c r="B50" s="229"/>
      <c r="C50" s="224"/>
      <c r="D50" s="224"/>
      <c r="E50" s="224"/>
      <c r="F50" s="158"/>
      <c r="G50" s="207"/>
      <c r="H50" s="230"/>
      <c r="I50" s="230"/>
      <c r="J50" s="230"/>
      <c r="K50" s="230"/>
      <c r="L50" s="230"/>
      <c r="M50" s="226"/>
      <c r="N50" s="203"/>
      <c r="O50" s="231"/>
      <c r="P50" s="231"/>
      <c r="Q50" s="140"/>
    </row>
    <row r="51" spans="2:23" ht="15.75" customHeight="1" x14ac:dyDescent="0.3">
      <c r="B51" s="229"/>
      <c r="C51" s="224"/>
      <c r="D51" s="224"/>
      <c r="E51" s="224"/>
      <c r="F51" s="158"/>
      <c r="G51" s="207"/>
      <c r="H51" s="230"/>
      <c r="I51" s="230"/>
      <c r="J51" s="230"/>
      <c r="K51" s="230"/>
      <c r="L51" s="230"/>
      <c r="M51" s="226"/>
      <c r="N51" s="203"/>
      <c r="O51" s="231"/>
      <c r="P51" s="231"/>
      <c r="Q51" s="140"/>
    </row>
    <row r="52" spans="2:23" ht="15.75" customHeight="1" x14ac:dyDescent="0.3">
      <c r="B52" s="229"/>
      <c r="C52" s="224"/>
      <c r="D52" s="224"/>
      <c r="E52" s="224"/>
      <c r="F52" s="158"/>
      <c r="G52" s="207"/>
      <c r="H52" s="230"/>
      <c r="I52" s="230"/>
      <c r="J52" s="230"/>
      <c r="K52" s="230"/>
      <c r="L52" s="230"/>
      <c r="M52" s="232"/>
      <c r="N52" s="208"/>
      <c r="O52" s="231"/>
      <c r="P52" s="231"/>
      <c r="Q52" s="140"/>
      <c r="V52" s="401" t="s">
        <v>202</v>
      </c>
      <c r="W52" s="168">
        <f>W14</f>
        <v>69178.570000000007</v>
      </c>
    </row>
    <row r="53" spans="2:23" ht="15.75" customHeight="1" x14ac:dyDescent="0.3"/>
    <row r="54" spans="2:23" ht="15.75" customHeight="1" x14ac:dyDescent="0.3">
      <c r="F54" s="144"/>
      <c r="G54" s="233"/>
      <c r="H54" s="234"/>
      <c r="I54" s="234"/>
      <c r="J54" s="234"/>
      <c r="K54" s="234"/>
      <c r="L54" s="234"/>
      <c r="W54" s="168"/>
    </row>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sheetData>
  <mergeCells count="7">
    <mergeCell ref="U4:W4"/>
    <mergeCell ref="U5:W5"/>
    <mergeCell ref="B31:I31"/>
    <mergeCell ref="B23:G23"/>
    <mergeCell ref="B18:F18"/>
    <mergeCell ref="B20:F20"/>
    <mergeCell ref="B22:G22"/>
  </mergeCells>
  <conditionalFormatting sqref="A7:P7 N8:P8 A9:P13 R7:S13 U7:Y13">
    <cfRule type="expression" dxfId="90" priority="6">
      <formula>MOD(ROW(),2)=0</formula>
    </cfRule>
  </conditionalFormatting>
  <conditionalFormatting sqref="A8">
    <cfRule type="expression" dxfId="89" priority="4">
      <formula>MOD(ROW(),2)=0</formula>
    </cfRule>
  </conditionalFormatting>
  <conditionalFormatting sqref="B8:E8 J8:M8 G8">
    <cfRule type="expression" dxfId="88" priority="3">
      <formula>MOD(ROW(),2)=0</formula>
    </cfRule>
  </conditionalFormatting>
  <conditionalFormatting sqref="H8:I8">
    <cfRule type="expression" dxfId="87" priority="2">
      <formula>MOD(ROW(),2)=0</formula>
    </cfRule>
  </conditionalFormatting>
  <conditionalFormatting sqref="F8">
    <cfRule type="expression" dxfId="86" priority="1">
      <formula>MOD(ROW(),2)=0</formula>
    </cfRule>
  </conditionalFormatting>
  <hyperlinks>
    <hyperlink ref="B23" r:id="rId1" xr:uid="{00000000-0004-0000-1D00-000000000000}"/>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X61"/>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6640625" style="135" bestFit="1" customWidth="1"/>
    <col min="3" max="3" width="48.5546875" style="135" bestFit="1" customWidth="1"/>
    <col min="4" max="4" width="14.33203125" style="135" customWidth="1"/>
    <col min="5" max="5" width="8.88671875" style="135" customWidth="1"/>
    <col min="6" max="6" width="19.44140625" style="137" customWidth="1"/>
    <col min="7" max="7" width="23" style="137" customWidth="1"/>
    <col min="8" max="8" width="12.6640625" style="135" customWidth="1"/>
    <col min="9" max="10" width="13" style="135" customWidth="1"/>
    <col min="11" max="11" width="19.88671875" style="135" bestFit="1" customWidth="1"/>
    <col min="12" max="12" width="15.88671875" style="135" bestFit="1" customWidth="1"/>
    <col min="13" max="13" width="19.33203125" style="135" customWidth="1"/>
    <col min="14" max="14" width="15.88671875" style="135" bestFit="1" customWidth="1"/>
    <col min="15" max="15" width="12.88671875" style="135" bestFit="1" customWidth="1"/>
    <col min="16" max="16" width="15.88671875" style="135" bestFit="1" customWidth="1"/>
    <col min="17" max="17" width="3.109375" style="135" customWidth="1"/>
    <col min="18" max="18" width="15.88671875" style="135" customWidth="1"/>
    <col min="19" max="19" width="16.109375" style="135" customWidth="1"/>
    <col min="20" max="20" width="3.6640625" style="135" customWidth="1"/>
    <col min="21" max="21" width="15.109375" style="135" bestFit="1" customWidth="1"/>
    <col min="22" max="22" width="14.88671875" style="135" bestFit="1" customWidth="1"/>
    <col min="23" max="23" width="15.109375" style="135" bestFit="1" customWidth="1"/>
    <col min="24" max="24" width="16.5546875" style="135" customWidth="1"/>
    <col min="25" max="16384" width="9.109375" style="135"/>
  </cols>
  <sheetData>
    <row r="1" spans="1:24" ht="15.75" customHeight="1" x14ac:dyDescent="0.3">
      <c r="A1" s="132" t="s">
        <v>23</v>
      </c>
      <c r="T1" s="140"/>
    </row>
    <row r="2" spans="1:24" ht="15.75" customHeight="1" x14ac:dyDescent="0.3">
      <c r="A2" s="138" t="str">
        <f>('#1461 Inlet Grove Comm HS '!A2)</f>
        <v>Federal Grant Allocations/Reimbursements as of: 08/30/2024</v>
      </c>
      <c r="B2" s="193"/>
      <c r="N2" s="574"/>
      <c r="O2" s="574"/>
      <c r="P2" s="143"/>
      <c r="Q2" s="146"/>
      <c r="R2" s="146"/>
      <c r="S2" s="140"/>
      <c r="T2" s="140"/>
    </row>
    <row r="3" spans="1:24" ht="15.75" customHeight="1" x14ac:dyDescent="0.3">
      <c r="A3" s="141" t="s">
        <v>61</v>
      </c>
      <c r="B3" s="132"/>
      <c r="D3" s="132"/>
      <c r="E3" s="132"/>
      <c r="F3" s="131"/>
      <c r="N3" s="143"/>
      <c r="O3" s="143"/>
      <c r="P3" s="143"/>
      <c r="Q3" s="146"/>
      <c r="R3" s="146"/>
      <c r="S3" s="140"/>
      <c r="T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94" t="s">
        <v>196</v>
      </c>
      <c r="O6" s="394" t="s">
        <v>197</v>
      </c>
      <c r="P6" s="394" t="s">
        <v>198</v>
      </c>
      <c r="Q6" s="195"/>
      <c r="R6" s="152" t="str">
        <f>'#1571 South Tech Academy'!R6</f>
        <v>Reimbursements through 6/30/2024</v>
      </c>
      <c r="S6" s="153" t="str">
        <f>'#1571 South Tech Academy'!S6</f>
        <v>Available Budget as of 7/1/2024</v>
      </c>
      <c r="T6" s="195"/>
      <c r="U6" s="154" t="s">
        <v>199</v>
      </c>
      <c r="V6" s="155" t="s">
        <v>214</v>
      </c>
      <c r="W6" s="156" t="s">
        <v>215</v>
      </c>
      <c r="X6" s="249" t="str">
        <f>'#4001 Renaissance CS @ Well'!Y6</f>
        <v>Available Budget as of 08/30/24</v>
      </c>
    </row>
    <row r="7" spans="1:24" ht="15.75" customHeight="1" x14ac:dyDescent="0.3">
      <c r="A7" s="137">
        <v>4201</v>
      </c>
      <c r="B7" s="135" t="s">
        <v>208</v>
      </c>
      <c r="C7" s="351" t="s">
        <v>93</v>
      </c>
      <c r="D7" s="178" t="s">
        <v>270</v>
      </c>
      <c r="E7" s="178" t="s">
        <v>301</v>
      </c>
      <c r="F7" s="137" t="s">
        <v>302</v>
      </c>
      <c r="G7" s="137" t="s">
        <v>6</v>
      </c>
      <c r="H7" s="289">
        <v>1.8800000000000001E-2</v>
      </c>
      <c r="I7" s="289">
        <v>0.161</v>
      </c>
      <c r="J7" s="166">
        <v>45838</v>
      </c>
      <c r="K7" s="166">
        <v>45839</v>
      </c>
      <c r="L7" s="166">
        <v>45474</v>
      </c>
      <c r="M7" s="137" t="s">
        <v>296</v>
      </c>
      <c r="N7" s="398">
        <v>607844.25</v>
      </c>
      <c r="O7" s="369"/>
      <c r="P7" s="356">
        <f t="shared" ref="P7:P13" si="0">N7+O7</f>
        <v>607844.25</v>
      </c>
      <c r="Q7" s="395"/>
      <c r="R7" s="368">
        <v>0</v>
      </c>
      <c r="S7" s="356">
        <f>P7-R7</f>
        <v>607844.25</v>
      </c>
      <c r="T7" s="172"/>
      <c r="U7" s="354">
        <v>0</v>
      </c>
      <c r="V7" s="355"/>
      <c r="W7" s="355">
        <f>U7+V7</f>
        <v>0</v>
      </c>
      <c r="X7" s="430">
        <f>S7-W7</f>
        <v>607844.25</v>
      </c>
    </row>
    <row r="8" spans="1:24" ht="15.75" customHeight="1" x14ac:dyDescent="0.3">
      <c r="A8" s="158">
        <v>4228</v>
      </c>
      <c r="B8" s="135" t="s">
        <v>285</v>
      </c>
      <c r="C8" s="509" t="s">
        <v>286</v>
      </c>
      <c r="D8" s="137" t="s">
        <v>287</v>
      </c>
      <c r="E8" s="137" t="s">
        <v>280</v>
      </c>
      <c r="F8" s="166" t="s">
        <v>288</v>
      </c>
      <c r="G8" s="137" t="s">
        <v>6</v>
      </c>
      <c r="H8" s="289">
        <v>1.8800000000000001E-2</v>
      </c>
      <c r="I8" s="289">
        <v>0.161</v>
      </c>
      <c r="J8" s="166">
        <v>45565</v>
      </c>
      <c r="K8" s="166">
        <v>45566</v>
      </c>
      <c r="L8" s="166">
        <v>45314</v>
      </c>
      <c r="M8" s="137" t="s">
        <v>289</v>
      </c>
      <c r="N8" s="528">
        <v>31524.12</v>
      </c>
      <c r="O8" s="372"/>
      <c r="P8" s="345">
        <f>N8+O8</f>
        <v>31524.12</v>
      </c>
      <c r="Q8" s="395"/>
      <c r="R8" s="371">
        <v>31524.12</v>
      </c>
      <c r="S8" s="345">
        <f>P8-R8</f>
        <v>0</v>
      </c>
      <c r="T8" s="172"/>
      <c r="U8" s="357">
        <v>0</v>
      </c>
      <c r="V8" s="344"/>
      <c r="W8" s="419">
        <f t="shared" ref="W8:W13" si="1">V8+U8</f>
        <v>0</v>
      </c>
      <c r="X8" s="402">
        <f t="shared" ref="X8" si="2">S8-W8</f>
        <v>0</v>
      </c>
    </row>
    <row r="9" spans="1:24" ht="15.75" customHeight="1" x14ac:dyDescent="0.3">
      <c r="A9" s="137" t="s">
        <v>262</v>
      </c>
      <c r="B9" s="135" t="s">
        <v>246</v>
      </c>
      <c r="C9" s="480" t="s">
        <v>174</v>
      </c>
      <c r="D9" s="137" t="s">
        <v>175</v>
      </c>
      <c r="E9" s="137" t="s">
        <v>230</v>
      </c>
      <c r="F9" s="137" t="s">
        <v>231</v>
      </c>
      <c r="G9" s="137" t="s">
        <v>6</v>
      </c>
      <c r="H9" s="289">
        <v>0.05</v>
      </c>
      <c r="I9" s="289">
        <v>0.161</v>
      </c>
      <c r="J9" s="166">
        <v>45565</v>
      </c>
      <c r="K9" s="166">
        <v>45565</v>
      </c>
      <c r="L9" s="166">
        <v>44279</v>
      </c>
      <c r="M9" s="137" t="s">
        <v>177</v>
      </c>
      <c r="N9" s="343">
        <v>438287.51</v>
      </c>
      <c r="O9" s="344">
        <v>68.66</v>
      </c>
      <c r="P9" s="345">
        <f t="shared" si="0"/>
        <v>438356.17</v>
      </c>
      <c r="Q9" s="481"/>
      <c r="R9" s="357">
        <v>399198.53</v>
      </c>
      <c r="S9" s="345">
        <f t="shared" ref="S9:S13" si="3">P9-R9</f>
        <v>39157.639999999956</v>
      </c>
      <c r="T9" s="172"/>
      <c r="U9" s="357">
        <v>39157.64</v>
      </c>
      <c r="V9" s="344"/>
      <c r="W9" s="344">
        <f t="shared" si="1"/>
        <v>39157.64</v>
      </c>
      <c r="X9" s="402">
        <f t="shared" ref="X9:X13" si="4">S9-W9</f>
        <v>0</v>
      </c>
    </row>
    <row r="10" spans="1:24" ht="15.75" customHeight="1" x14ac:dyDescent="0.3">
      <c r="A10" s="137" t="s">
        <v>254</v>
      </c>
      <c r="B10" s="135" t="s">
        <v>248</v>
      </c>
      <c r="C10" s="480" t="s">
        <v>174</v>
      </c>
      <c r="D10" s="137" t="s">
        <v>175</v>
      </c>
      <c r="E10" s="137" t="s">
        <v>234</v>
      </c>
      <c r="F10" s="137" t="s">
        <v>233</v>
      </c>
      <c r="G10" s="137" t="s">
        <v>6</v>
      </c>
      <c r="H10" s="289">
        <v>0.05</v>
      </c>
      <c r="I10" s="289">
        <v>0.161</v>
      </c>
      <c r="J10" s="166">
        <v>45565</v>
      </c>
      <c r="K10" s="166">
        <v>45565</v>
      </c>
      <c r="L10" s="166">
        <v>44279</v>
      </c>
      <c r="M10" s="137" t="s">
        <v>235</v>
      </c>
      <c r="N10" s="343">
        <v>11110.22</v>
      </c>
      <c r="O10" s="344"/>
      <c r="P10" s="345">
        <f t="shared" si="0"/>
        <v>11110.22</v>
      </c>
      <c r="Q10" s="481"/>
      <c r="R10" s="357">
        <v>11110.22</v>
      </c>
      <c r="S10" s="345">
        <f t="shared" si="3"/>
        <v>0</v>
      </c>
      <c r="T10" s="172"/>
      <c r="U10" s="357">
        <v>0</v>
      </c>
      <c r="V10" s="344"/>
      <c r="W10" s="344">
        <f t="shared" si="1"/>
        <v>0</v>
      </c>
      <c r="X10" s="402">
        <f t="shared" si="4"/>
        <v>0</v>
      </c>
    </row>
    <row r="11" spans="1:24" ht="15.75" customHeight="1" x14ac:dyDescent="0.3">
      <c r="A11" s="137" t="s">
        <v>255</v>
      </c>
      <c r="B11" s="135" t="s">
        <v>192</v>
      </c>
      <c r="C11" s="480" t="s">
        <v>174</v>
      </c>
      <c r="D11" s="137" t="s">
        <v>175</v>
      </c>
      <c r="E11" s="137" t="s">
        <v>193</v>
      </c>
      <c r="F11" s="137" t="s">
        <v>176</v>
      </c>
      <c r="G11" s="137" t="s">
        <v>6</v>
      </c>
      <c r="H11" s="289">
        <v>0.05</v>
      </c>
      <c r="I11" s="289">
        <v>0.161</v>
      </c>
      <c r="J11" s="166">
        <v>45565</v>
      </c>
      <c r="K11" s="166">
        <v>45565</v>
      </c>
      <c r="L11" s="166">
        <v>44279</v>
      </c>
      <c r="M11" s="137" t="s">
        <v>177</v>
      </c>
      <c r="N11" s="343">
        <v>1753150.03</v>
      </c>
      <c r="O11" s="344">
        <v>274.63</v>
      </c>
      <c r="P11" s="345">
        <f t="shared" si="0"/>
        <v>1753424.66</v>
      </c>
      <c r="Q11" s="481"/>
      <c r="R11" s="357">
        <f>1147148+606276.66</f>
        <v>1753424.6600000001</v>
      </c>
      <c r="S11" s="345">
        <f t="shared" si="3"/>
        <v>0</v>
      </c>
      <c r="T11" s="172"/>
      <c r="U11" s="357">
        <v>0</v>
      </c>
      <c r="V11" s="344"/>
      <c r="W11" s="344">
        <f t="shared" si="1"/>
        <v>0</v>
      </c>
      <c r="X11" s="402">
        <f t="shared" si="4"/>
        <v>0</v>
      </c>
    </row>
    <row r="12" spans="1:24" ht="15.75" customHeight="1" x14ac:dyDescent="0.3">
      <c r="A12" s="137" t="s">
        <v>256</v>
      </c>
      <c r="B12" s="135" t="s">
        <v>249</v>
      </c>
      <c r="C12" s="480" t="s">
        <v>174</v>
      </c>
      <c r="D12" s="137" t="s">
        <v>175</v>
      </c>
      <c r="E12" s="137" t="s">
        <v>236</v>
      </c>
      <c r="F12" s="137" t="s">
        <v>237</v>
      </c>
      <c r="G12" s="137" t="s">
        <v>6</v>
      </c>
      <c r="H12" s="289">
        <v>0.05</v>
      </c>
      <c r="I12" s="289">
        <v>0.161</v>
      </c>
      <c r="J12" s="166">
        <v>45565</v>
      </c>
      <c r="K12" s="166">
        <v>45565</v>
      </c>
      <c r="L12" s="166">
        <v>44279</v>
      </c>
      <c r="M12" s="137" t="s">
        <v>238</v>
      </c>
      <c r="N12" s="343">
        <v>12460.82</v>
      </c>
      <c r="O12" s="344"/>
      <c r="P12" s="345">
        <f t="shared" si="0"/>
        <v>12460.82</v>
      </c>
      <c r="Q12" s="481"/>
      <c r="R12" s="357"/>
      <c r="S12" s="345">
        <f t="shared" si="3"/>
        <v>12460.82</v>
      </c>
      <c r="T12" s="172"/>
      <c r="U12" s="357"/>
      <c r="V12" s="344"/>
      <c r="W12" s="344">
        <f t="shared" si="1"/>
        <v>0</v>
      </c>
      <c r="X12" s="402">
        <f t="shared" si="4"/>
        <v>12460.82</v>
      </c>
    </row>
    <row r="13" spans="1:24" ht="15.75" customHeight="1" x14ac:dyDescent="0.3">
      <c r="A13" s="137" t="s">
        <v>258</v>
      </c>
      <c r="B13" s="135" t="s">
        <v>251</v>
      </c>
      <c r="C13" s="480" t="s">
        <v>174</v>
      </c>
      <c r="D13" s="137" t="s">
        <v>175</v>
      </c>
      <c r="E13" s="137" t="s">
        <v>242</v>
      </c>
      <c r="F13" s="137" t="s">
        <v>243</v>
      </c>
      <c r="G13" s="137" t="s">
        <v>6</v>
      </c>
      <c r="H13" s="289">
        <v>0.05</v>
      </c>
      <c r="I13" s="289">
        <v>0.161</v>
      </c>
      <c r="J13" s="166">
        <v>45565</v>
      </c>
      <c r="K13" s="166">
        <v>45565</v>
      </c>
      <c r="L13" s="166">
        <v>44279</v>
      </c>
      <c r="M13" s="137" t="s">
        <v>244</v>
      </c>
      <c r="N13" s="343">
        <v>62053.26</v>
      </c>
      <c r="O13" s="344"/>
      <c r="P13" s="345">
        <f t="shared" si="0"/>
        <v>62053.26</v>
      </c>
      <c r="Q13" s="481"/>
      <c r="R13" s="357"/>
      <c r="S13" s="345">
        <f t="shared" si="3"/>
        <v>62053.26</v>
      </c>
      <c r="T13" s="172"/>
      <c r="U13" s="357"/>
      <c r="V13" s="344"/>
      <c r="W13" s="344">
        <f t="shared" si="1"/>
        <v>0</v>
      </c>
      <c r="X13" s="402">
        <f t="shared" si="4"/>
        <v>62053.26</v>
      </c>
    </row>
    <row r="14" spans="1:24" ht="15.75" customHeight="1" thickBot="1" x14ac:dyDescent="0.35">
      <c r="B14" s="140"/>
      <c r="C14" s="178"/>
      <c r="D14" s="178"/>
      <c r="E14" s="178"/>
      <c r="M14" s="218" t="s">
        <v>37</v>
      </c>
      <c r="N14" s="346">
        <f>SUM(N7:N13)</f>
        <v>2916430.2099999995</v>
      </c>
      <c r="O14" s="347">
        <f>SUM(O7:O13)</f>
        <v>343.28999999999996</v>
      </c>
      <c r="P14" s="348">
        <f>SUM(P7:P13)</f>
        <v>2916773.4999999995</v>
      </c>
      <c r="Q14" s="130"/>
      <c r="R14" s="346">
        <f>SUM(R7:R13)</f>
        <v>2195257.5300000003</v>
      </c>
      <c r="S14" s="348">
        <f>SUM(S7:S13)</f>
        <v>721515.96999999986</v>
      </c>
      <c r="T14" s="130"/>
      <c r="U14" s="346">
        <f>SUM(U7:U13)</f>
        <v>39157.64</v>
      </c>
      <c r="V14" s="347">
        <f>SUM(V7:V13)</f>
        <v>0</v>
      </c>
      <c r="W14" s="347">
        <f>SUM(W7:W13)</f>
        <v>39157.64</v>
      </c>
      <c r="X14" s="424">
        <f>SUM(X7:X13)</f>
        <v>682358.33</v>
      </c>
    </row>
    <row r="15" spans="1:24" ht="15.75" customHeight="1" thickTop="1" x14ac:dyDescent="0.3">
      <c r="B15" s="140"/>
      <c r="C15" s="178"/>
      <c r="D15" s="178"/>
      <c r="E15" s="178"/>
      <c r="M15" s="218"/>
      <c r="N15" s="168"/>
      <c r="O15" s="168"/>
      <c r="P15" s="168"/>
      <c r="R15" s="168"/>
      <c r="S15" s="168"/>
      <c r="T15" s="167"/>
      <c r="U15" s="140"/>
    </row>
    <row r="16" spans="1:24" ht="15.75" customHeight="1" x14ac:dyDescent="0.3">
      <c r="B16" s="132" t="s">
        <v>109</v>
      </c>
      <c r="C16" s="178"/>
      <c r="D16" s="178"/>
      <c r="E16" s="178"/>
      <c r="M16" s="218"/>
      <c r="N16" s="168"/>
      <c r="O16" s="168"/>
      <c r="P16" s="168"/>
      <c r="R16" s="172"/>
      <c r="S16" s="172"/>
      <c r="T16" s="172"/>
      <c r="U16" s="172"/>
    </row>
    <row r="17" spans="2:21" ht="15.75" customHeight="1" x14ac:dyDescent="0.3">
      <c r="B17" s="582" t="s">
        <v>216</v>
      </c>
      <c r="C17" s="582"/>
      <c r="D17" s="582"/>
      <c r="E17" s="582"/>
      <c r="F17" s="582"/>
      <c r="M17" s="218"/>
      <c r="N17" s="168"/>
      <c r="O17" s="168"/>
      <c r="P17" s="168"/>
      <c r="R17" s="172"/>
      <c r="S17" s="172"/>
      <c r="T17" s="172"/>
      <c r="U17" s="172"/>
    </row>
    <row r="18" spans="2:21" ht="15.75" customHeight="1" x14ac:dyDescent="0.3">
      <c r="C18" s="178"/>
      <c r="D18" s="178"/>
      <c r="E18" s="178"/>
      <c r="M18" s="218"/>
      <c r="N18" s="168"/>
      <c r="O18" s="168"/>
      <c r="P18" s="168"/>
      <c r="R18" s="172"/>
      <c r="S18" s="172"/>
      <c r="T18" s="172"/>
      <c r="U18" s="172"/>
    </row>
    <row r="19" spans="2:21" ht="15.75" customHeight="1" x14ac:dyDescent="0.3">
      <c r="B19" s="582" t="s">
        <v>113</v>
      </c>
      <c r="C19" s="582"/>
      <c r="D19" s="582"/>
      <c r="E19" s="582"/>
      <c r="F19" s="582"/>
      <c r="M19" s="218"/>
      <c r="N19" s="168"/>
      <c r="O19" s="168"/>
      <c r="P19" s="168"/>
      <c r="R19" s="172"/>
      <c r="S19" s="172"/>
      <c r="T19" s="172"/>
      <c r="U19" s="172"/>
    </row>
    <row r="20" spans="2:21" ht="15.75" customHeight="1" x14ac:dyDescent="0.3">
      <c r="B20" s="173"/>
      <c r="C20" s="173"/>
      <c r="D20" s="173"/>
      <c r="E20" s="173"/>
      <c r="F20" s="174"/>
      <c r="M20" s="218"/>
      <c r="N20" s="168"/>
      <c r="O20" s="168"/>
      <c r="P20" s="168"/>
      <c r="R20" s="172"/>
      <c r="S20" s="172"/>
      <c r="T20" s="172"/>
      <c r="U20" s="172"/>
    </row>
    <row r="21" spans="2:21" ht="15.75" customHeight="1" x14ac:dyDescent="0.3">
      <c r="B21" s="582" t="s">
        <v>134</v>
      </c>
      <c r="C21" s="582"/>
      <c r="D21" s="582"/>
      <c r="E21" s="582"/>
      <c r="F21" s="582"/>
      <c r="G21" s="582"/>
      <c r="M21" s="218"/>
      <c r="N21" s="168"/>
      <c r="O21" s="168"/>
      <c r="P21" s="168"/>
      <c r="R21" s="172"/>
      <c r="S21" s="172"/>
      <c r="T21" s="172"/>
      <c r="U21" s="172"/>
    </row>
    <row r="22" spans="2:21" ht="15.75" customHeight="1" x14ac:dyDescent="0.3">
      <c r="B22" s="593" t="s">
        <v>133</v>
      </c>
      <c r="C22" s="582"/>
      <c r="D22" s="582"/>
      <c r="E22" s="582"/>
      <c r="F22" s="582"/>
      <c r="G22" s="582"/>
      <c r="M22" s="218"/>
      <c r="N22" s="168"/>
      <c r="O22" s="168"/>
      <c r="P22" s="168"/>
      <c r="R22" s="167"/>
      <c r="S22" s="167"/>
      <c r="T22" s="167"/>
      <c r="U22" s="140"/>
    </row>
    <row r="23" spans="2:21" ht="15.75" customHeight="1" x14ac:dyDescent="0.3">
      <c r="B23" s="173"/>
      <c r="C23" s="173"/>
      <c r="D23" s="173"/>
      <c r="E23" s="173"/>
      <c r="F23" s="174"/>
      <c r="M23" s="218"/>
      <c r="N23" s="168"/>
      <c r="O23" s="168"/>
      <c r="P23" s="168"/>
      <c r="R23" s="167"/>
      <c r="S23" s="167"/>
      <c r="T23" s="167"/>
      <c r="U23" s="140"/>
    </row>
    <row r="24" spans="2:21" ht="15.75" customHeight="1" x14ac:dyDescent="0.3">
      <c r="B24" s="173"/>
      <c r="C24" s="173"/>
      <c r="D24" s="173"/>
      <c r="E24" s="173"/>
      <c r="F24" s="174"/>
      <c r="M24" s="218"/>
      <c r="N24" s="168"/>
      <c r="O24" s="168"/>
      <c r="P24" s="168"/>
      <c r="R24" s="167"/>
      <c r="S24" s="167"/>
      <c r="T24" s="167"/>
      <c r="U24" s="140"/>
    </row>
    <row r="25" spans="2:21" ht="15.75" customHeight="1" x14ac:dyDescent="0.3">
      <c r="B25" s="131" t="s">
        <v>96</v>
      </c>
      <c r="C25" s="176" t="s">
        <v>99</v>
      </c>
      <c r="D25" s="176" t="s">
        <v>100</v>
      </c>
      <c r="E25" s="176"/>
      <c r="F25" s="174"/>
      <c r="M25" s="218"/>
      <c r="N25" s="168"/>
      <c r="O25" s="168"/>
      <c r="P25" s="168"/>
      <c r="R25" s="167"/>
      <c r="S25" s="167"/>
      <c r="T25" s="167"/>
      <c r="U25" s="140"/>
    </row>
    <row r="26" spans="2:21" ht="15.75" customHeight="1" x14ac:dyDescent="0.3">
      <c r="B26" s="135" t="s">
        <v>97</v>
      </c>
      <c r="C26" s="178" t="s">
        <v>189</v>
      </c>
      <c r="D26" s="178" t="s">
        <v>103</v>
      </c>
      <c r="E26" s="178"/>
      <c r="F26" s="174"/>
      <c r="M26" s="218"/>
      <c r="N26" s="168"/>
      <c r="O26" s="168"/>
      <c r="P26" s="168"/>
      <c r="R26" s="167"/>
      <c r="S26" s="167"/>
      <c r="T26" s="167"/>
      <c r="U26" s="140"/>
    </row>
    <row r="27" spans="2:21" ht="15.75" customHeight="1" x14ac:dyDescent="0.3">
      <c r="B27" s="135" t="s">
        <v>206</v>
      </c>
      <c r="C27" s="178" t="s">
        <v>187</v>
      </c>
      <c r="D27" s="178" t="s">
        <v>188</v>
      </c>
      <c r="E27" s="178"/>
      <c r="M27" s="218"/>
      <c r="N27" s="168"/>
      <c r="O27" s="168"/>
      <c r="P27" s="168"/>
      <c r="R27" s="167"/>
      <c r="S27" s="167"/>
      <c r="T27" s="167"/>
      <c r="U27" s="140"/>
    </row>
    <row r="28" spans="2:21" ht="15.75" customHeight="1" x14ac:dyDescent="0.3">
      <c r="C28" s="178"/>
      <c r="D28" s="178"/>
      <c r="E28" s="178"/>
      <c r="M28" s="218"/>
      <c r="N28" s="168"/>
      <c r="O28" s="168"/>
      <c r="P28" s="168"/>
      <c r="R28" s="167"/>
      <c r="S28" s="167"/>
      <c r="T28" s="167"/>
      <c r="U28" s="140"/>
    </row>
    <row r="29" spans="2:21" ht="15.75" customHeight="1" x14ac:dyDescent="0.3">
      <c r="B29" s="581" t="s">
        <v>300</v>
      </c>
      <c r="C29" s="581"/>
      <c r="D29" s="581"/>
      <c r="E29" s="581"/>
      <c r="F29" s="581"/>
      <c r="G29" s="581"/>
      <c r="H29" s="581"/>
      <c r="I29" s="581"/>
      <c r="M29" s="218"/>
      <c r="N29" s="168"/>
      <c r="O29" s="168"/>
      <c r="P29" s="168"/>
      <c r="R29" s="167"/>
      <c r="S29" s="167"/>
      <c r="T29" s="167"/>
      <c r="U29" s="140"/>
    </row>
    <row r="30" spans="2:21" ht="15.75" customHeight="1" x14ac:dyDescent="0.3">
      <c r="B30" s="128"/>
      <c r="C30" s="178"/>
      <c r="D30" s="178"/>
      <c r="E30" s="178"/>
      <c r="M30" s="218"/>
      <c r="N30" s="168"/>
      <c r="O30" s="168"/>
      <c r="P30" s="168"/>
      <c r="R30" s="167"/>
      <c r="S30" s="167"/>
      <c r="T30" s="167"/>
      <c r="U30" s="140"/>
    </row>
    <row r="31" spans="2:21" ht="15.75" customHeight="1" x14ac:dyDescent="0.3">
      <c r="B31" s="187"/>
      <c r="C31" s="210"/>
      <c r="D31" s="210"/>
      <c r="E31" s="210"/>
      <c r="F31" s="210"/>
      <c r="G31" s="210"/>
      <c r="H31" s="187"/>
      <c r="I31" s="187"/>
      <c r="J31" s="187"/>
      <c r="K31" s="187"/>
      <c r="L31" s="187"/>
      <c r="M31" s="187"/>
      <c r="N31" s="187"/>
      <c r="O31" s="187"/>
      <c r="P31" s="187"/>
      <c r="Q31" s="187"/>
      <c r="R31" s="187"/>
      <c r="S31" s="140"/>
      <c r="T31" s="140"/>
      <c r="U31" s="140"/>
    </row>
    <row r="32" spans="2:21" ht="15.75" customHeight="1" x14ac:dyDescent="0.3">
      <c r="O32" s="180"/>
      <c r="P32" s="180"/>
      <c r="Q32" s="180"/>
      <c r="R32" s="297" t="s">
        <v>219</v>
      </c>
      <c r="S32" s="140"/>
      <c r="T32" s="247"/>
    </row>
    <row r="33" spans="2:21" ht="15.75" customHeight="1" x14ac:dyDescent="0.3">
      <c r="B33" s="184" t="s">
        <v>218</v>
      </c>
      <c r="C33" s="185" t="s">
        <v>1</v>
      </c>
      <c r="D33" s="185"/>
      <c r="E33" s="185"/>
      <c r="F33" s="515" t="s">
        <v>33</v>
      </c>
      <c r="G33" s="549" t="s">
        <v>34</v>
      </c>
      <c r="H33" s="185"/>
      <c r="I33" s="185"/>
      <c r="J33" s="185"/>
      <c r="K33" s="185"/>
      <c r="L33" s="185"/>
      <c r="M33" s="185" t="s">
        <v>35</v>
      </c>
      <c r="N33" s="185" t="s">
        <v>36</v>
      </c>
      <c r="O33" s="187"/>
      <c r="P33" s="187"/>
      <c r="Q33" s="187"/>
      <c r="R33" s="187" t="s">
        <v>79</v>
      </c>
      <c r="S33" s="187"/>
      <c r="T33" s="296"/>
    </row>
    <row r="34" spans="2:21" ht="15.75" customHeight="1" x14ac:dyDescent="0.3">
      <c r="B34" s="189"/>
      <c r="C34" s="145"/>
      <c r="D34" s="145"/>
      <c r="E34" s="145"/>
      <c r="F34" s="516"/>
      <c r="G34" s="550"/>
      <c r="H34" s="145"/>
      <c r="I34" s="145"/>
      <c r="J34" s="145"/>
      <c r="K34" s="145"/>
      <c r="L34" s="145"/>
      <c r="M34" s="145"/>
      <c r="N34" s="145"/>
    </row>
    <row r="35" spans="2:21" ht="15.75" customHeight="1" x14ac:dyDescent="0.3">
      <c r="B35" s="189"/>
      <c r="C35" s="145"/>
      <c r="D35" s="145"/>
      <c r="E35" s="145"/>
      <c r="F35" s="516"/>
      <c r="G35" s="550"/>
      <c r="H35" s="145"/>
      <c r="I35" s="145"/>
      <c r="J35" s="145"/>
      <c r="K35" s="145"/>
      <c r="L35" s="145"/>
      <c r="M35" s="145"/>
      <c r="N35" s="145"/>
    </row>
    <row r="36" spans="2:21" ht="15.75" customHeight="1" x14ac:dyDescent="0.3">
      <c r="B36" s="189"/>
      <c r="C36" s="469"/>
      <c r="D36" s="469"/>
      <c r="E36" s="469"/>
      <c r="F36" s="516"/>
      <c r="G36" s="550"/>
      <c r="H36" s="469"/>
      <c r="I36" s="469"/>
      <c r="J36" s="469"/>
      <c r="K36" s="469"/>
      <c r="L36" s="469"/>
      <c r="M36" s="469"/>
      <c r="N36" s="469"/>
    </row>
    <row r="37" spans="2:21" ht="15.75" customHeight="1" x14ac:dyDescent="0.3">
      <c r="B37" s="189"/>
      <c r="C37" s="469"/>
      <c r="D37" s="469"/>
      <c r="E37" s="469"/>
      <c r="F37" s="516"/>
      <c r="G37" s="550"/>
      <c r="H37" s="469"/>
      <c r="I37" s="469"/>
      <c r="J37" s="469"/>
      <c r="K37" s="469"/>
      <c r="L37" s="469"/>
      <c r="M37" s="469"/>
      <c r="N37" s="469"/>
    </row>
    <row r="38" spans="2:21" ht="15.75" customHeight="1" x14ac:dyDescent="0.3">
      <c r="B38" s="189"/>
      <c r="C38" s="469"/>
      <c r="D38" s="469"/>
      <c r="E38" s="469"/>
      <c r="F38" s="516"/>
      <c r="G38" s="550"/>
      <c r="H38" s="469"/>
      <c r="I38" s="469"/>
      <c r="J38" s="469"/>
      <c r="K38" s="469"/>
      <c r="L38" s="469"/>
      <c r="M38" s="469"/>
      <c r="N38" s="469"/>
    </row>
    <row r="39" spans="2:21" ht="15.75" customHeight="1" x14ac:dyDescent="0.3">
      <c r="B39" s="189"/>
      <c r="C39" s="502"/>
      <c r="D39" s="502"/>
      <c r="E39" s="502"/>
      <c r="F39" s="516"/>
      <c r="G39" s="550"/>
      <c r="H39" s="502"/>
      <c r="I39" s="502"/>
      <c r="J39" s="502"/>
      <c r="K39" s="502"/>
      <c r="L39" s="502"/>
      <c r="M39" s="502"/>
      <c r="N39" s="502"/>
    </row>
    <row r="40" spans="2:21" ht="15.75" customHeight="1" x14ac:dyDescent="0.3">
      <c r="B40" s="189"/>
      <c r="C40" s="145"/>
      <c r="D40" s="145"/>
      <c r="E40" s="145"/>
      <c r="F40" s="516"/>
      <c r="G40" s="550"/>
      <c r="H40" s="145"/>
      <c r="I40" s="145"/>
      <c r="J40" s="145"/>
      <c r="K40" s="145"/>
      <c r="L40" s="145"/>
      <c r="M40" s="145"/>
      <c r="N40" s="145"/>
      <c r="R40" s="295"/>
    </row>
    <row r="41" spans="2:21" ht="15.75" customHeight="1" x14ac:dyDescent="0.3">
      <c r="B41" s="189"/>
      <c r="C41" s="145"/>
      <c r="D41" s="145"/>
      <c r="E41" s="145"/>
      <c r="F41" s="516"/>
      <c r="G41" s="550"/>
      <c r="H41" s="145"/>
      <c r="I41" s="145"/>
      <c r="J41" s="145"/>
      <c r="K41" s="145"/>
      <c r="L41" s="145"/>
      <c r="M41" s="145"/>
      <c r="N41" s="145"/>
      <c r="R41" s="295"/>
    </row>
    <row r="42" spans="2:21" ht="15.75" customHeight="1" x14ac:dyDescent="0.3">
      <c r="B42" s="189"/>
      <c r="C42" s="145"/>
      <c r="D42" s="145"/>
      <c r="E42" s="145"/>
      <c r="F42" s="516"/>
      <c r="G42" s="550"/>
      <c r="H42" s="145"/>
      <c r="I42" s="145"/>
      <c r="J42" s="145"/>
      <c r="K42" s="145"/>
      <c r="L42" s="145"/>
      <c r="M42" s="145"/>
      <c r="N42" s="145"/>
      <c r="R42" s="295"/>
    </row>
    <row r="43" spans="2:21" ht="15.75" customHeight="1" x14ac:dyDescent="0.3">
      <c r="B43" s="189"/>
      <c r="C43" s="145"/>
      <c r="D43" s="145"/>
      <c r="E43" s="145"/>
      <c r="F43" s="516"/>
      <c r="G43" s="550"/>
      <c r="H43" s="145"/>
      <c r="I43" s="145"/>
      <c r="J43" s="145"/>
      <c r="K43" s="145"/>
      <c r="L43" s="145"/>
      <c r="M43" s="145"/>
      <c r="N43" s="145"/>
      <c r="R43" s="295"/>
    </row>
    <row r="44" spans="2:21" ht="15.75" customHeight="1" x14ac:dyDescent="0.3">
      <c r="B44" s="189"/>
      <c r="C44" s="145"/>
      <c r="D44" s="145"/>
      <c r="E44" s="145"/>
      <c r="F44" s="516"/>
      <c r="G44" s="550"/>
      <c r="H44" s="145"/>
      <c r="I44" s="145"/>
      <c r="J44" s="145"/>
      <c r="K44" s="145"/>
      <c r="L44" s="145"/>
      <c r="M44" s="145"/>
      <c r="N44" s="145"/>
      <c r="R44" s="295"/>
    </row>
    <row r="45" spans="2:21" ht="15.75" customHeight="1" x14ac:dyDescent="0.3">
      <c r="B45" s="189"/>
      <c r="C45" s="145"/>
      <c r="D45" s="145"/>
      <c r="E45" s="145"/>
      <c r="F45" s="516"/>
      <c r="G45" s="550"/>
      <c r="H45" s="145"/>
      <c r="I45" s="145"/>
      <c r="J45" s="145"/>
      <c r="K45" s="145"/>
      <c r="L45" s="145"/>
      <c r="M45" s="145"/>
      <c r="N45" s="145"/>
      <c r="R45" s="295"/>
    </row>
    <row r="46" spans="2:21" ht="15.75" customHeight="1" x14ac:dyDescent="0.3">
      <c r="C46" s="224"/>
      <c r="D46" s="224"/>
      <c r="E46" s="224"/>
      <c r="F46" s="158"/>
      <c r="G46" s="207"/>
      <c r="H46" s="225"/>
      <c r="I46" s="225"/>
      <c r="J46" s="225"/>
      <c r="K46" s="225"/>
      <c r="L46" s="225"/>
      <c r="M46" s="226"/>
      <c r="N46" s="203"/>
      <c r="O46" s="236"/>
      <c r="P46" s="163"/>
      <c r="Q46" s="143"/>
      <c r="R46" s="143"/>
      <c r="S46" s="143"/>
      <c r="T46" s="163"/>
      <c r="U46" s="143"/>
    </row>
    <row r="47" spans="2:21" ht="15.75" customHeight="1" x14ac:dyDescent="0.3">
      <c r="C47" s="224"/>
      <c r="D47" s="224"/>
      <c r="E47" s="224"/>
      <c r="F47" s="158"/>
      <c r="G47" s="207"/>
      <c r="H47" s="225"/>
      <c r="I47" s="225"/>
      <c r="J47" s="225"/>
      <c r="K47" s="225"/>
      <c r="L47" s="225"/>
      <c r="M47" s="226"/>
      <c r="N47" s="227"/>
      <c r="O47" s="228"/>
      <c r="P47" s="228"/>
      <c r="Q47" s="140"/>
    </row>
    <row r="48" spans="2:21" ht="15.75" customHeight="1" x14ac:dyDescent="0.3">
      <c r="C48" s="224"/>
      <c r="D48" s="224"/>
      <c r="E48" s="224"/>
      <c r="F48" s="158"/>
      <c r="G48" s="207"/>
      <c r="H48" s="225"/>
      <c r="I48" s="225"/>
      <c r="J48" s="225"/>
      <c r="K48" s="225"/>
      <c r="L48" s="225"/>
      <c r="M48" s="226"/>
      <c r="N48" s="203"/>
      <c r="O48" s="231"/>
      <c r="P48" s="231"/>
      <c r="Q48" s="140"/>
      <c r="R48" s="143"/>
      <c r="S48" s="143"/>
      <c r="T48" s="163"/>
    </row>
    <row r="49" spans="2:23" ht="15.75" customHeight="1" x14ac:dyDescent="0.3">
      <c r="B49" s="229"/>
      <c r="C49" s="224"/>
      <c r="D49" s="224"/>
      <c r="E49" s="224"/>
      <c r="F49" s="158"/>
      <c r="G49" s="207"/>
      <c r="H49" s="230"/>
      <c r="I49" s="230"/>
      <c r="J49" s="230"/>
      <c r="K49" s="230"/>
      <c r="L49" s="230"/>
      <c r="M49" s="226"/>
      <c r="N49" s="203"/>
      <c r="O49" s="231"/>
      <c r="P49" s="231"/>
      <c r="Q49" s="140"/>
    </row>
    <row r="50" spans="2:23" ht="15.75" customHeight="1" x14ac:dyDescent="0.3">
      <c r="B50" s="229"/>
      <c r="C50" s="224"/>
      <c r="D50" s="224"/>
      <c r="E50" s="224"/>
      <c r="F50" s="158"/>
      <c r="G50" s="207"/>
      <c r="H50" s="230"/>
      <c r="I50" s="230"/>
      <c r="J50" s="230"/>
      <c r="K50" s="230"/>
      <c r="L50" s="230"/>
      <c r="M50" s="226"/>
      <c r="N50" s="203"/>
      <c r="O50" s="231"/>
      <c r="P50" s="231"/>
      <c r="Q50" s="140"/>
    </row>
    <row r="51" spans="2:23" ht="15.75" customHeight="1" x14ac:dyDescent="0.3">
      <c r="B51" s="229"/>
      <c r="C51" s="224"/>
      <c r="D51" s="224"/>
      <c r="E51" s="224"/>
      <c r="F51" s="158"/>
      <c r="G51" s="207"/>
      <c r="H51" s="230"/>
      <c r="I51" s="230"/>
      <c r="J51" s="230"/>
      <c r="K51" s="230"/>
      <c r="L51" s="230"/>
      <c r="M51" s="226"/>
      <c r="N51" s="208"/>
      <c r="O51" s="231"/>
      <c r="P51" s="231"/>
      <c r="Q51" s="140"/>
    </row>
    <row r="52" spans="2:23" ht="15.75" customHeight="1" x14ac:dyDescent="0.3">
      <c r="B52" s="229"/>
      <c r="C52" s="224"/>
      <c r="D52" s="224"/>
      <c r="E52" s="224"/>
      <c r="F52" s="158"/>
      <c r="G52" s="207"/>
      <c r="H52" s="230"/>
      <c r="I52" s="230"/>
      <c r="J52" s="230"/>
      <c r="K52" s="230"/>
      <c r="L52" s="230"/>
      <c r="M52" s="232"/>
      <c r="V52" s="401" t="s">
        <v>202</v>
      </c>
      <c r="W52" s="168">
        <f>W14</f>
        <v>39157.64</v>
      </c>
    </row>
    <row r="53" spans="2:23" ht="15.75" customHeight="1" x14ac:dyDescent="0.3"/>
    <row r="54" spans="2:23" ht="15.75" customHeight="1" x14ac:dyDescent="0.3">
      <c r="F54" s="144"/>
      <c r="G54" s="233"/>
      <c r="H54" s="234"/>
      <c r="I54" s="234"/>
      <c r="J54" s="234"/>
      <c r="K54" s="234"/>
      <c r="L54" s="234"/>
    </row>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sheetData>
  <mergeCells count="7">
    <mergeCell ref="U4:W4"/>
    <mergeCell ref="U5:W5"/>
    <mergeCell ref="B29:I29"/>
    <mergeCell ref="B22:G22"/>
    <mergeCell ref="B17:F17"/>
    <mergeCell ref="B19:F19"/>
    <mergeCell ref="B21:G21"/>
  </mergeCells>
  <conditionalFormatting sqref="A7:X7 N8:X8 A9:X13">
    <cfRule type="expression" dxfId="85" priority="8">
      <formula>MOD(ROW(),2)=0</formula>
    </cfRule>
  </conditionalFormatting>
  <conditionalFormatting sqref="A8">
    <cfRule type="expression" dxfId="84" priority="6">
      <formula>MOD(ROW(),2)=0</formula>
    </cfRule>
  </conditionalFormatting>
  <conditionalFormatting sqref="B8:E8 J8:M8 G8">
    <cfRule type="expression" dxfId="83" priority="5">
      <formula>MOD(ROW(),2)=0</formula>
    </cfRule>
  </conditionalFormatting>
  <conditionalFormatting sqref="H8:I8">
    <cfRule type="expression" dxfId="82" priority="4">
      <formula>MOD(ROW(),2)=0</formula>
    </cfRule>
  </conditionalFormatting>
  <conditionalFormatting sqref="F8">
    <cfRule type="expression" dxfId="81" priority="3">
      <formula>MOD(ROW(),2)=0</formula>
    </cfRule>
  </conditionalFormatting>
  <hyperlinks>
    <hyperlink ref="B22" r:id="rId1" xr:uid="{00000000-0004-0000-1E00-000000000000}"/>
  </hyperlinks>
  <printOptions horizontalCentered="1" gridLines="1"/>
  <pageMargins left="0" right="0" top="0.75" bottom="0.75" header="0.3" footer="0.3"/>
  <pageSetup scale="47"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Y61"/>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0.6640625" style="135" customWidth="1"/>
    <col min="3" max="3" width="36.33203125" style="135" customWidth="1"/>
    <col min="4" max="4" width="14.6640625" style="135" customWidth="1"/>
    <col min="5" max="5" width="9.109375" style="135" customWidth="1"/>
    <col min="6" max="6" width="19.44140625" style="137" customWidth="1"/>
    <col min="7" max="7" width="23" style="135" customWidth="1"/>
    <col min="8" max="8" width="10.88671875" style="135" customWidth="1"/>
    <col min="9" max="10" width="13.109375" style="135" customWidth="1"/>
    <col min="11" max="11" width="16.109375" style="135" customWidth="1"/>
    <col min="12" max="12" width="10.33203125" style="135" customWidth="1"/>
    <col min="13" max="13" width="20.88671875" style="135" customWidth="1"/>
    <col min="14" max="14" width="15.88671875" style="135" bestFit="1" customWidth="1"/>
    <col min="15" max="15" width="13.6640625" style="135" customWidth="1"/>
    <col min="16" max="16" width="15.88671875" style="135" bestFit="1" customWidth="1"/>
    <col min="17" max="17" width="3.109375" style="135" customWidth="1"/>
    <col min="18" max="18" width="15.88671875" style="135" customWidth="1"/>
    <col min="19" max="19" width="15.88671875" style="135" bestFit="1" customWidth="1"/>
    <col min="20" max="20" width="4.6640625" style="135" customWidth="1"/>
    <col min="21" max="21" width="15.109375" style="135" bestFit="1" customWidth="1"/>
    <col min="22" max="22" width="14.88671875" style="135" bestFit="1" customWidth="1"/>
    <col min="23" max="23" width="15.109375" style="135" bestFit="1" customWidth="1"/>
    <col min="24" max="24" width="14.33203125" style="135" customWidth="1"/>
    <col min="25" max="16384" width="9.109375" style="135"/>
  </cols>
  <sheetData>
    <row r="1" spans="1:25" ht="15.75" customHeight="1" x14ac:dyDescent="0.3">
      <c r="A1" s="132" t="s">
        <v>76</v>
      </c>
      <c r="T1" s="140"/>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77</v>
      </c>
      <c r="B3" s="132"/>
      <c r="D3" s="132"/>
      <c r="E3" s="132"/>
      <c r="F3" s="131"/>
      <c r="O3" s="143"/>
      <c r="P3" s="143"/>
      <c r="Q3" s="146"/>
      <c r="R3" s="146"/>
      <c r="S3" s="146"/>
      <c r="T3" s="140"/>
      <c r="U3" s="136"/>
      <c r="V3" s="142"/>
    </row>
    <row r="4" spans="1:25" ht="15.75" customHeight="1" x14ac:dyDescent="0.3">
      <c r="A4" s="132" t="s">
        <v>141</v>
      </c>
      <c r="N4" s="144"/>
      <c r="O4" s="144"/>
      <c r="P4" s="144"/>
      <c r="Q4" s="194"/>
      <c r="R4" s="140"/>
      <c r="S4" s="140"/>
      <c r="T4" s="194"/>
      <c r="U4" s="577" t="s">
        <v>291</v>
      </c>
      <c r="V4" s="577"/>
      <c r="W4" s="577"/>
      <c r="X4" s="146"/>
    </row>
    <row r="5" spans="1:25" ht="15" thickBot="1" x14ac:dyDescent="0.35">
      <c r="H5" s="147"/>
      <c r="I5" s="147"/>
      <c r="N5" s="144"/>
      <c r="O5" s="144"/>
      <c r="P5" s="144"/>
      <c r="Q5" s="194"/>
      <c r="R5" s="148"/>
      <c r="S5" s="148"/>
      <c r="T5" s="194"/>
      <c r="U5" s="579"/>
      <c r="V5" s="579"/>
      <c r="W5" s="579"/>
      <c r="X5" s="149"/>
    </row>
    <row r="6" spans="1:25"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'#4002 Renaissance CS @ Summit '!X6</f>
        <v>Available Budget as of 08/30/24</v>
      </c>
    </row>
    <row r="7" spans="1:25" ht="15.75" customHeight="1" x14ac:dyDescent="0.3">
      <c r="A7" s="137">
        <v>4201</v>
      </c>
      <c r="B7" s="135" t="s">
        <v>208</v>
      </c>
      <c r="C7" s="136" t="s">
        <v>93</v>
      </c>
      <c r="D7" s="137" t="s">
        <v>270</v>
      </c>
      <c r="E7" s="137" t="s">
        <v>301</v>
      </c>
      <c r="F7" s="137" t="s">
        <v>302</v>
      </c>
      <c r="G7" s="135" t="s">
        <v>6</v>
      </c>
      <c r="H7" s="289">
        <v>1.8800000000000001E-2</v>
      </c>
      <c r="I7" s="289">
        <v>0.161</v>
      </c>
      <c r="J7" s="166">
        <v>45838</v>
      </c>
      <c r="K7" s="166">
        <v>45839</v>
      </c>
      <c r="L7" s="166">
        <v>45474</v>
      </c>
      <c r="M7" s="137" t="s">
        <v>296</v>
      </c>
      <c r="N7" s="462">
        <v>121422</v>
      </c>
      <c r="O7" s="344"/>
      <c r="P7" s="345">
        <f t="shared" ref="P7" si="0">N7+O7</f>
        <v>121422</v>
      </c>
      <c r="Q7" s="130"/>
      <c r="R7" s="491">
        <v>0</v>
      </c>
      <c r="S7" s="345">
        <f>P7-R7</f>
        <v>121422</v>
      </c>
      <c r="T7" s="353"/>
      <c r="U7" s="491">
        <v>0</v>
      </c>
      <c r="V7" s="344"/>
      <c r="W7" s="356">
        <f t="shared" ref="W7" si="1">SUM(U7:V7)</f>
        <v>0</v>
      </c>
      <c r="X7" s="402">
        <f t="shared" ref="X7" si="2">S7-W7</f>
        <v>121422</v>
      </c>
    </row>
    <row r="8" spans="1:25" ht="15.75" customHeight="1" x14ac:dyDescent="0.3">
      <c r="A8" s="137" t="s">
        <v>262</v>
      </c>
      <c r="B8" s="135" t="s">
        <v>246</v>
      </c>
      <c r="C8" s="479" t="s">
        <v>174</v>
      </c>
      <c r="D8" s="137" t="s">
        <v>175</v>
      </c>
      <c r="E8" s="137" t="s">
        <v>230</v>
      </c>
      <c r="F8" s="137" t="s">
        <v>231</v>
      </c>
      <c r="G8" s="135" t="s">
        <v>6</v>
      </c>
      <c r="H8" s="289">
        <v>0.05</v>
      </c>
      <c r="I8" s="289">
        <v>0.161</v>
      </c>
      <c r="J8" s="166">
        <v>45565</v>
      </c>
      <c r="K8" s="166">
        <v>45565</v>
      </c>
      <c r="L8" s="166">
        <v>44279</v>
      </c>
      <c r="M8" s="137" t="s">
        <v>177</v>
      </c>
      <c r="N8" s="343">
        <v>277662.53000000003</v>
      </c>
      <c r="O8" s="344">
        <v>43.5</v>
      </c>
      <c r="P8" s="345">
        <f t="shared" ref="P8:P14" si="3">N8+O8</f>
        <v>277706.03000000003</v>
      </c>
      <c r="Q8" s="481"/>
      <c r="R8" s="357">
        <f>58993.54+218712.49</f>
        <v>277706.02999999997</v>
      </c>
      <c r="S8" s="345">
        <f t="shared" ref="S8:S14" si="4">P8-R8</f>
        <v>0</v>
      </c>
      <c r="T8" s="353"/>
      <c r="U8" s="357">
        <v>0</v>
      </c>
      <c r="V8" s="344"/>
      <c r="W8" s="345">
        <f t="shared" ref="W8:W14" si="5">SUM(U8:V8)</f>
        <v>0</v>
      </c>
      <c r="X8" s="402">
        <f t="shared" ref="X8:X14" si="6">S8-W8</f>
        <v>0</v>
      </c>
      <c r="Y8" s="146"/>
    </row>
    <row r="9" spans="1:25" ht="15.75" customHeight="1" x14ac:dyDescent="0.3">
      <c r="A9" s="137" t="s">
        <v>253</v>
      </c>
      <c r="B9" s="135" t="s">
        <v>247</v>
      </c>
      <c r="C9" s="479" t="s">
        <v>174</v>
      </c>
      <c r="D9" s="137" t="s">
        <v>175</v>
      </c>
      <c r="E9" s="137" t="s">
        <v>232</v>
      </c>
      <c r="F9" s="137" t="s">
        <v>245</v>
      </c>
      <c r="G9" s="135" t="s">
        <v>6</v>
      </c>
      <c r="H9" s="289">
        <v>0.05</v>
      </c>
      <c r="I9" s="289">
        <v>0.161</v>
      </c>
      <c r="J9" s="166">
        <v>45565</v>
      </c>
      <c r="K9" s="166">
        <v>45565</v>
      </c>
      <c r="L9" s="166">
        <v>44279</v>
      </c>
      <c r="M9" s="137" t="s">
        <v>209</v>
      </c>
      <c r="N9" s="343">
        <v>14161.68</v>
      </c>
      <c r="O9" s="344">
        <v>260.93</v>
      </c>
      <c r="P9" s="345">
        <f t="shared" si="3"/>
        <v>14422.61</v>
      </c>
      <c r="Q9" s="481"/>
      <c r="R9" s="357">
        <v>5054.2700000000004</v>
      </c>
      <c r="S9" s="345">
        <f t="shared" si="4"/>
        <v>9368.34</v>
      </c>
      <c r="T9" s="353"/>
      <c r="U9" s="357">
        <v>9368.34</v>
      </c>
      <c r="V9" s="344"/>
      <c r="W9" s="345">
        <f t="shared" si="5"/>
        <v>9368.34</v>
      </c>
      <c r="X9" s="402">
        <f t="shared" si="6"/>
        <v>0</v>
      </c>
    </row>
    <row r="10" spans="1:25" ht="15.75" customHeight="1" x14ac:dyDescent="0.3">
      <c r="A10" s="137" t="s">
        <v>254</v>
      </c>
      <c r="B10" s="135" t="s">
        <v>248</v>
      </c>
      <c r="C10" s="479" t="s">
        <v>174</v>
      </c>
      <c r="D10" s="137" t="s">
        <v>175</v>
      </c>
      <c r="E10" s="137" t="s">
        <v>234</v>
      </c>
      <c r="F10" s="137" t="s">
        <v>233</v>
      </c>
      <c r="G10" s="135" t="s">
        <v>6</v>
      </c>
      <c r="H10" s="289">
        <v>0.05</v>
      </c>
      <c r="I10" s="289">
        <v>0.161</v>
      </c>
      <c r="J10" s="166">
        <v>45565</v>
      </c>
      <c r="K10" s="166">
        <v>45565</v>
      </c>
      <c r="L10" s="166">
        <v>44279</v>
      </c>
      <c r="M10" s="137" t="s">
        <v>235</v>
      </c>
      <c r="N10" s="343">
        <v>6740.54</v>
      </c>
      <c r="O10" s="344"/>
      <c r="P10" s="345">
        <f t="shared" si="3"/>
        <v>6740.54</v>
      </c>
      <c r="Q10" s="481"/>
      <c r="R10" s="357">
        <v>6740.54</v>
      </c>
      <c r="S10" s="345">
        <f t="shared" si="4"/>
        <v>0</v>
      </c>
      <c r="T10" s="353"/>
      <c r="U10" s="357">
        <v>0</v>
      </c>
      <c r="V10" s="344"/>
      <c r="W10" s="345">
        <f t="shared" si="5"/>
        <v>0</v>
      </c>
      <c r="X10" s="402">
        <f t="shared" si="6"/>
        <v>0</v>
      </c>
    </row>
    <row r="11" spans="1:25" ht="15.75" customHeight="1" x14ac:dyDescent="0.3">
      <c r="A11" s="137" t="s">
        <v>255</v>
      </c>
      <c r="B11" s="135" t="s">
        <v>192</v>
      </c>
      <c r="C11" s="479" t="s">
        <v>174</v>
      </c>
      <c r="D11" s="137" t="s">
        <v>175</v>
      </c>
      <c r="E11" s="137" t="s">
        <v>193</v>
      </c>
      <c r="F11" s="137" t="s">
        <v>176</v>
      </c>
      <c r="G11" s="135" t="s">
        <v>6</v>
      </c>
      <c r="H11" s="289">
        <v>0.05</v>
      </c>
      <c r="I11" s="289">
        <v>0.161</v>
      </c>
      <c r="J11" s="166">
        <v>45565</v>
      </c>
      <c r="K11" s="166">
        <v>45565</v>
      </c>
      <c r="L11" s="166">
        <v>44279</v>
      </c>
      <c r="M11" s="137" t="s">
        <v>177</v>
      </c>
      <c r="N11" s="343">
        <v>1110650.1100000001</v>
      </c>
      <c r="O11" s="344">
        <v>173.98</v>
      </c>
      <c r="P11" s="345">
        <f t="shared" si="3"/>
        <v>1110824.0900000001</v>
      </c>
      <c r="Q11" s="481"/>
      <c r="R11" s="357">
        <f>555300.52+-209010.96+764534.53</f>
        <v>1110824.0900000001</v>
      </c>
      <c r="S11" s="345">
        <f t="shared" si="4"/>
        <v>0</v>
      </c>
      <c r="T11" s="353"/>
      <c r="U11" s="357">
        <v>0</v>
      </c>
      <c r="V11" s="344"/>
      <c r="W11" s="345">
        <f t="shared" si="5"/>
        <v>0</v>
      </c>
      <c r="X11" s="402">
        <f t="shared" si="6"/>
        <v>0</v>
      </c>
    </row>
    <row r="12" spans="1:25" ht="15.75" customHeight="1" x14ac:dyDescent="0.3">
      <c r="A12" s="137" t="s">
        <v>256</v>
      </c>
      <c r="B12" s="135" t="s">
        <v>249</v>
      </c>
      <c r="C12" s="479" t="s">
        <v>174</v>
      </c>
      <c r="D12" s="137" t="s">
        <v>175</v>
      </c>
      <c r="E12" s="137" t="s">
        <v>236</v>
      </c>
      <c r="F12" s="137" t="s">
        <v>237</v>
      </c>
      <c r="G12" s="135" t="s">
        <v>6</v>
      </c>
      <c r="H12" s="289">
        <v>0.05</v>
      </c>
      <c r="I12" s="289">
        <v>0.161</v>
      </c>
      <c r="J12" s="166">
        <v>45565</v>
      </c>
      <c r="K12" s="166">
        <v>45565</v>
      </c>
      <c r="L12" s="166">
        <v>44279</v>
      </c>
      <c r="M12" s="137" t="s">
        <v>238</v>
      </c>
      <c r="N12" s="343">
        <v>7505.9400000000005</v>
      </c>
      <c r="O12" s="344"/>
      <c r="P12" s="345">
        <f t="shared" si="3"/>
        <v>7505.9400000000005</v>
      </c>
      <c r="Q12" s="481"/>
      <c r="R12" s="357"/>
      <c r="S12" s="345">
        <f t="shared" si="4"/>
        <v>7505.9400000000005</v>
      </c>
      <c r="T12" s="353"/>
      <c r="U12" s="357">
        <v>0</v>
      </c>
      <c r="V12" s="344"/>
      <c r="W12" s="345">
        <f t="shared" si="5"/>
        <v>0</v>
      </c>
      <c r="X12" s="402">
        <f t="shared" si="6"/>
        <v>7505.9400000000005</v>
      </c>
    </row>
    <row r="13" spans="1:25" ht="15.75" customHeight="1" x14ac:dyDescent="0.3">
      <c r="A13" s="137" t="s">
        <v>257</v>
      </c>
      <c r="B13" s="135" t="s">
        <v>269</v>
      </c>
      <c r="C13" s="479" t="s">
        <v>174</v>
      </c>
      <c r="D13" s="137" t="s">
        <v>175</v>
      </c>
      <c r="E13" s="137" t="s">
        <v>239</v>
      </c>
      <c r="F13" s="137" t="s">
        <v>240</v>
      </c>
      <c r="G13" s="135" t="s">
        <v>6</v>
      </c>
      <c r="H13" s="289">
        <v>0.05</v>
      </c>
      <c r="I13" s="289">
        <v>0.161</v>
      </c>
      <c r="J13" s="166">
        <v>45565</v>
      </c>
      <c r="K13" s="166">
        <v>45565</v>
      </c>
      <c r="L13" s="166">
        <v>44279</v>
      </c>
      <c r="M13" s="137" t="s">
        <v>241</v>
      </c>
      <c r="N13" s="343">
        <v>11163.66</v>
      </c>
      <c r="O13" s="344"/>
      <c r="P13" s="345">
        <f t="shared" si="3"/>
        <v>11163.66</v>
      </c>
      <c r="Q13" s="481"/>
      <c r="R13" s="357">
        <v>11163.66</v>
      </c>
      <c r="S13" s="345">
        <f t="shared" si="4"/>
        <v>0</v>
      </c>
      <c r="T13" s="353"/>
      <c r="U13" s="357">
        <v>0</v>
      </c>
      <c r="V13" s="344"/>
      <c r="W13" s="345">
        <f t="shared" si="5"/>
        <v>0</v>
      </c>
      <c r="X13" s="402">
        <f t="shared" si="6"/>
        <v>0</v>
      </c>
    </row>
    <row r="14" spans="1:25" ht="15.75" customHeight="1" x14ac:dyDescent="0.3">
      <c r="A14" s="137" t="s">
        <v>258</v>
      </c>
      <c r="B14" s="135" t="s">
        <v>251</v>
      </c>
      <c r="C14" s="479" t="s">
        <v>174</v>
      </c>
      <c r="D14" s="137" t="s">
        <v>175</v>
      </c>
      <c r="E14" s="137" t="s">
        <v>242</v>
      </c>
      <c r="F14" s="137" t="s">
        <v>243</v>
      </c>
      <c r="G14" s="135" t="s">
        <v>6</v>
      </c>
      <c r="H14" s="289">
        <v>0.05</v>
      </c>
      <c r="I14" s="289">
        <v>0.161</v>
      </c>
      <c r="J14" s="166">
        <v>45565</v>
      </c>
      <c r="K14" s="166">
        <v>45565</v>
      </c>
      <c r="L14" s="166">
        <v>44279</v>
      </c>
      <c r="M14" s="137" t="s">
        <v>244</v>
      </c>
      <c r="N14" s="343">
        <v>37647.550000000003</v>
      </c>
      <c r="O14" s="344"/>
      <c r="P14" s="345">
        <f t="shared" si="3"/>
        <v>37647.550000000003</v>
      </c>
      <c r="Q14" s="481"/>
      <c r="R14" s="357">
        <f>33367.5+4280.05</f>
        <v>37647.550000000003</v>
      </c>
      <c r="S14" s="345">
        <f t="shared" si="4"/>
        <v>0</v>
      </c>
      <c r="T14" s="353"/>
      <c r="U14" s="357">
        <v>0</v>
      </c>
      <c r="V14" s="344"/>
      <c r="W14" s="345">
        <f t="shared" si="5"/>
        <v>0</v>
      </c>
      <c r="X14" s="402">
        <f t="shared" si="6"/>
        <v>0</v>
      </c>
    </row>
    <row r="15" spans="1:25" ht="15.75" customHeight="1" thickBot="1" x14ac:dyDescent="0.35">
      <c r="C15" s="178"/>
      <c r="D15" s="178"/>
      <c r="E15" s="178"/>
      <c r="J15" s="192"/>
      <c r="K15" s="192"/>
      <c r="L15" s="192"/>
      <c r="M15" s="218" t="s">
        <v>37</v>
      </c>
      <c r="N15" s="346">
        <f>SUM(N7:N14)</f>
        <v>1586954.01</v>
      </c>
      <c r="O15" s="347">
        <f>SUM(O7:O14)</f>
        <v>478.40999999999997</v>
      </c>
      <c r="P15" s="348">
        <f>SUM(P7:P14)</f>
        <v>1587432.42</v>
      </c>
      <c r="Q15" s="130"/>
      <c r="R15" s="346">
        <f>SUM(R7:R14)</f>
        <v>1449136.1400000001</v>
      </c>
      <c r="S15" s="348">
        <f>SUM(S7:S14)</f>
        <v>138296.28</v>
      </c>
      <c r="T15" s="130"/>
      <c r="U15" s="346">
        <f>SUM(U7:U14)</f>
        <v>9368.34</v>
      </c>
      <c r="V15" s="347">
        <f>SUM(V7:V14)</f>
        <v>0</v>
      </c>
      <c r="W15" s="348">
        <f>SUM(W7:W14)</f>
        <v>9368.34</v>
      </c>
      <c r="X15" s="424">
        <f>SUM(X7:X14)</f>
        <v>128927.94</v>
      </c>
    </row>
    <row r="16" spans="1:25" ht="15.75" customHeight="1" thickTop="1" x14ac:dyDescent="0.3">
      <c r="B16" s="135" t="s">
        <v>89</v>
      </c>
      <c r="C16" s="178"/>
      <c r="D16" s="178"/>
      <c r="E16" s="178"/>
      <c r="J16" s="192"/>
      <c r="K16" s="192"/>
      <c r="L16" s="192"/>
      <c r="M16" s="218"/>
      <c r="N16" s="168"/>
      <c r="O16" s="168"/>
      <c r="P16" s="168"/>
      <c r="R16" s="245"/>
      <c r="S16" s="245"/>
      <c r="T16" s="246"/>
      <c r="U16" s="140"/>
    </row>
    <row r="17" spans="2:21" ht="15.75" customHeight="1" x14ac:dyDescent="0.3">
      <c r="C17" s="178"/>
      <c r="D17" s="178"/>
      <c r="E17" s="178"/>
      <c r="M17" s="218"/>
      <c r="N17" s="168"/>
      <c r="O17" s="168"/>
      <c r="P17" s="168"/>
      <c r="R17" s="245"/>
      <c r="S17" s="245"/>
      <c r="T17" s="246"/>
      <c r="U17" s="140"/>
    </row>
    <row r="18" spans="2:21" ht="15.75" customHeight="1" x14ac:dyDescent="0.3">
      <c r="B18" s="132" t="s">
        <v>109</v>
      </c>
      <c r="C18" s="178"/>
      <c r="D18" s="178"/>
      <c r="E18" s="178"/>
      <c r="M18" s="218"/>
      <c r="N18" s="168"/>
      <c r="O18" s="168"/>
      <c r="P18" s="168"/>
      <c r="R18" s="168"/>
      <c r="S18" s="168"/>
      <c r="T18" s="167"/>
      <c r="U18" s="140"/>
    </row>
    <row r="19" spans="2:21" ht="15.75" customHeight="1" x14ac:dyDescent="0.3">
      <c r="B19" s="582" t="s">
        <v>216</v>
      </c>
      <c r="C19" s="582"/>
      <c r="D19" s="582"/>
      <c r="E19" s="582"/>
      <c r="F19" s="582"/>
      <c r="G19" s="582"/>
      <c r="M19" s="218"/>
      <c r="N19" s="168"/>
      <c r="O19" s="168"/>
      <c r="P19" s="168"/>
      <c r="R19" s="168"/>
      <c r="S19" s="168"/>
      <c r="T19" s="167"/>
      <c r="U19" s="140"/>
    </row>
    <row r="20" spans="2:21" ht="15.75" customHeight="1" x14ac:dyDescent="0.3">
      <c r="C20" s="178"/>
      <c r="D20" s="178"/>
      <c r="E20" s="178"/>
      <c r="M20" s="218"/>
      <c r="N20" s="168"/>
      <c r="O20" s="168"/>
      <c r="P20" s="168"/>
      <c r="R20" s="168"/>
      <c r="S20" s="168"/>
      <c r="T20" s="167"/>
      <c r="U20" s="140"/>
    </row>
    <row r="21" spans="2:21" ht="15.75" customHeight="1" x14ac:dyDescent="0.3">
      <c r="B21" s="582" t="s">
        <v>113</v>
      </c>
      <c r="C21" s="582"/>
      <c r="D21" s="582"/>
      <c r="E21" s="582"/>
      <c r="F21" s="582"/>
      <c r="G21" s="582"/>
      <c r="M21" s="218"/>
      <c r="N21" s="168"/>
      <c r="O21" s="168"/>
      <c r="P21" s="168"/>
      <c r="R21" s="168"/>
      <c r="S21" s="168"/>
      <c r="T21" s="167"/>
      <c r="U21" s="140"/>
    </row>
    <row r="22" spans="2:21" ht="15.75" customHeight="1" x14ac:dyDescent="0.3">
      <c r="B22" s="173"/>
      <c r="C22" s="173"/>
      <c r="D22" s="173"/>
      <c r="E22" s="173"/>
      <c r="F22" s="174"/>
      <c r="M22" s="218"/>
      <c r="N22" s="168"/>
      <c r="O22" s="168"/>
      <c r="P22" s="168"/>
      <c r="R22" s="168"/>
      <c r="S22" s="168"/>
      <c r="T22" s="167"/>
      <c r="U22" s="140"/>
    </row>
    <row r="23" spans="2:21" ht="15.75" customHeight="1" x14ac:dyDescent="0.3">
      <c r="B23" s="582" t="s">
        <v>134</v>
      </c>
      <c r="C23" s="582"/>
      <c r="D23" s="582"/>
      <c r="E23" s="582"/>
      <c r="F23" s="582"/>
      <c r="G23" s="582"/>
      <c r="M23" s="218"/>
      <c r="N23" s="168"/>
      <c r="O23" s="168"/>
      <c r="P23" s="168"/>
      <c r="R23" s="168"/>
      <c r="S23" s="168"/>
      <c r="T23" s="167"/>
      <c r="U23" s="140"/>
    </row>
    <row r="24" spans="2:21" ht="15.75" customHeight="1" x14ac:dyDescent="0.3">
      <c r="B24" s="593" t="s">
        <v>133</v>
      </c>
      <c r="C24" s="582"/>
      <c r="D24" s="582"/>
      <c r="E24" s="582"/>
      <c r="F24" s="582"/>
      <c r="G24" s="582"/>
      <c r="M24" s="218"/>
      <c r="N24" s="168"/>
      <c r="O24" s="168"/>
      <c r="P24" s="168"/>
      <c r="R24" s="168"/>
      <c r="S24" s="168"/>
      <c r="T24" s="167"/>
      <c r="U24" s="140"/>
    </row>
    <row r="25" spans="2:21" ht="15.75" customHeight="1" x14ac:dyDescent="0.3">
      <c r="B25" s="173"/>
      <c r="C25" s="173"/>
      <c r="D25" s="173"/>
      <c r="E25" s="173"/>
      <c r="F25" s="174"/>
      <c r="M25" s="218"/>
      <c r="N25" s="168"/>
      <c r="O25" s="168"/>
      <c r="P25" s="168"/>
      <c r="R25" s="168"/>
      <c r="S25" s="168"/>
      <c r="T25" s="167"/>
      <c r="U25" s="140"/>
    </row>
    <row r="26" spans="2:21" ht="15.75" customHeight="1" x14ac:dyDescent="0.3">
      <c r="B26" s="131" t="s">
        <v>96</v>
      </c>
      <c r="C26" s="176" t="s">
        <v>99</v>
      </c>
      <c r="D26" s="176" t="s">
        <v>100</v>
      </c>
      <c r="E26" s="176"/>
      <c r="F26" s="174"/>
      <c r="M26" s="218"/>
      <c r="N26" s="168"/>
      <c r="O26" s="168"/>
      <c r="P26" s="168"/>
      <c r="R26" s="168"/>
      <c r="S26" s="168"/>
      <c r="T26" s="167"/>
      <c r="U26" s="140"/>
    </row>
    <row r="27" spans="2:21" ht="15.75" customHeight="1" x14ac:dyDescent="0.3">
      <c r="B27" s="135" t="s">
        <v>206</v>
      </c>
      <c r="C27" s="178" t="s">
        <v>187</v>
      </c>
      <c r="D27" s="178" t="s">
        <v>188</v>
      </c>
      <c r="E27" s="178"/>
      <c r="M27" s="218"/>
      <c r="N27" s="168"/>
      <c r="O27" s="168"/>
      <c r="P27" s="168"/>
      <c r="R27" s="168"/>
      <c r="S27" s="168"/>
      <c r="T27" s="167"/>
      <c r="U27" s="140"/>
    </row>
    <row r="28" spans="2:21" ht="15.75" customHeight="1" x14ac:dyDescent="0.3">
      <c r="C28" s="178"/>
      <c r="D28" s="178"/>
      <c r="E28" s="178"/>
      <c r="M28" s="218"/>
      <c r="N28" s="168"/>
      <c r="O28" s="168"/>
      <c r="P28" s="168"/>
      <c r="R28" s="168"/>
      <c r="S28" s="168"/>
      <c r="T28" s="167"/>
      <c r="U28" s="140"/>
    </row>
    <row r="29" spans="2:21" ht="15.75" customHeight="1" x14ac:dyDescent="0.3">
      <c r="B29" s="581" t="s">
        <v>300</v>
      </c>
      <c r="C29" s="581"/>
      <c r="D29" s="581"/>
      <c r="E29" s="581"/>
      <c r="F29" s="581"/>
      <c r="G29" s="581"/>
      <c r="H29" s="581"/>
      <c r="I29" s="581"/>
      <c r="J29" s="140"/>
      <c r="K29" s="140"/>
      <c r="L29" s="140"/>
      <c r="M29" s="140"/>
      <c r="N29" s="140"/>
      <c r="O29" s="140"/>
      <c r="P29" s="140"/>
      <c r="Q29" s="140"/>
      <c r="R29" s="140"/>
      <c r="S29" s="140"/>
      <c r="T29" s="140"/>
      <c r="U29" s="140"/>
    </row>
    <row r="30" spans="2:21" ht="15.75" customHeight="1" x14ac:dyDescent="0.3">
      <c r="B30" s="128"/>
      <c r="C30" s="178"/>
      <c r="D30" s="178"/>
      <c r="E30" s="178"/>
      <c r="J30" s="140"/>
      <c r="K30" s="140"/>
      <c r="L30" s="140"/>
      <c r="M30" s="140"/>
      <c r="N30" s="140"/>
      <c r="O30" s="140"/>
      <c r="P30" s="140"/>
      <c r="Q30" s="140"/>
      <c r="R30" s="140"/>
      <c r="S30" s="140"/>
      <c r="T30" s="140"/>
      <c r="U30" s="140"/>
    </row>
    <row r="31" spans="2:21" ht="15.75" customHeight="1" x14ac:dyDescent="0.3">
      <c r="B31" s="129"/>
      <c r="C31" s="199"/>
      <c r="D31" s="199"/>
      <c r="E31" s="199"/>
      <c r="F31" s="199"/>
      <c r="G31" s="140"/>
      <c r="H31" s="140"/>
      <c r="I31" s="140"/>
      <c r="J31" s="140"/>
      <c r="K31" s="140"/>
      <c r="L31" s="140"/>
      <c r="M31" s="140"/>
      <c r="N31" s="140"/>
      <c r="O31" s="140"/>
      <c r="P31" s="140"/>
      <c r="Q31" s="140"/>
      <c r="R31" s="140"/>
      <c r="S31" s="140"/>
      <c r="T31" s="187"/>
    </row>
    <row r="32" spans="2:21" ht="15.75" customHeight="1" x14ac:dyDescent="0.3">
      <c r="B32" s="180"/>
      <c r="C32" s="180"/>
      <c r="D32" s="180"/>
      <c r="E32" s="180"/>
      <c r="F32" s="182"/>
      <c r="G32" s="180"/>
      <c r="H32" s="180"/>
      <c r="I32" s="180"/>
      <c r="J32" s="180"/>
      <c r="K32" s="180"/>
      <c r="L32" s="180"/>
      <c r="M32" s="180"/>
      <c r="N32" s="180"/>
      <c r="O32" s="180"/>
      <c r="P32" s="180"/>
      <c r="Q32" s="180"/>
      <c r="R32" s="290" t="s">
        <v>219</v>
      </c>
      <c r="S32" s="183"/>
      <c r="T32" s="301"/>
    </row>
    <row r="33" spans="2:21" ht="15.75" customHeight="1" x14ac:dyDescent="0.3">
      <c r="B33" s="184" t="s">
        <v>218</v>
      </c>
      <c r="C33" s="185" t="s">
        <v>1</v>
      </c>
      <c r="D33" s="185" t="s">
        <v>33</v>
      </c>
      <c r="E33" s="185"/>
      <c r="F33" s="239" t="s">
        <v>34</v>
      </c>
      <c r="G33" s="239" t="s">
        <v>35</v>
      </c>
      <c r="H33" s="239" t="s">
        <v>36</v>
      </c>
      <c r="I33" s="185"/>
      <c r="J33" s="185"/>
      <c r="K33" s="185"/>
      <c r="L33" s="185"/>
      <c r="M33" s="187"/>
      <c r="N33" s="187"/>
      <c r="O33" s="186"/>
      <c r="P33" s="186"/>
      <c r="Q33" s="186"/>
      <c r="R33" s="187" t="s">
        <v>79</v>
      </c>
      <c r="S33" s="188"/>
      <c r="T33" s="292"/>
    </row>
    <row r="34" spans="2:21" ht="15.75" customHeight="1" x14ac:dyDescent="0.3">
      <c r="B34" s="189"/>
      <c r="C34" s="145"/>
      <c r="D34" s="145"/>
      <c r="E34" s="145"/>
      <c r="F34" s="516"/>
      <c r="G34" s="145"/>
      <c r="H34" s="145"/>
      <c r="I34" s="145"/>
      <c r="J34" s="145"/>
      <c r="K34" s="145"/>
      <c r="L34" s="145"/>
      <c r="M34" s="145"/>
      <c r="N34" s="145"/>
      <c r="O34" s="136"/>
      <c r="P34" s="136"/>
      <c r="Q34" s="136"/>
      <c r="R34" s="293"/>
      <c r="S34" s="294"/>
      <c r="T34" s="294"/>
    </row>
    <row r="35" spans="2:21" ht="15.75" customHeight="1" x14ac:dyDescent="0.3">
      <c r="B35" s="189"/>
      <c r="C35" s="145"/>
      <c r="D35" s="145"/>
      <c r="E35" s="145"/>
      <c r="F35" s="516"/>
      <c r="G35" s="145"/>
      <c r="H35" s="145"/>
      <c r="I35" s="145"/>
      <c r="J35" s="145"/>
      <c r="K35" s="145"/>
      <c r="L35" s="145"/>
      <c r="M35" s="145"/>
      <c r="N35" s="145"/>
      <c r="O35" s="136"/>
      <c r="P35" s="136"/>
      <c r="Q35" s="136"/>
      <c r="R35" s="293"/>
      <c r="S35" s="294"/>
      <c r="T35" s="294"/>
    </row>
    <row r="36" spans="2:21" ht="15.75" customHeight="1" x14ac:dyDescent="0.3">
      <c r="B36" s="189"/>
      <c r="C36" s="145"/>
      <c r="D36" s="145"/>
      <c r="E36" s="145"/>
      <c r="F36" s="516"/>
      <c r="G36" s="145"/>
      <c r="H36" s="145"/>
      <c r="I36" s="145"/>
      <c r="J36" s="145"/>
      <c r="K36" s="145"/>
      <c r="L36" s="145"/>
      <c r="M36" s="145"/>
      <c r="N36" s="145"/>
      <c r="O36" s="136"/>
      <c r="P36" s="136"/>
      <c r="Q36" s="136"/>
      <c r="R36" s="293"/>
      <c r="S36" s="294"/>
      <c r="T36" s="294"/>
    </row>
    <row r="37" spans="2:21" ht="15.75" customHeight="1" x14ac:dyDescent="0.3">
      <c r="B37" s="189"/>
      <c r="C37" s="469"/>
      <c r="D37" s="469"/>
      <c r="E37" s="469"/>
      <c r="F37" s="516"/>
      <c r="G37" s="469"/>
      <c r="H37" s="469"/>
      <c r="I37" s="469"/>
      <c r="J37" s="469"/>
      <c r="K37" s="469"/>
      <c r="L37" s="469"/>
      <c r="M37" s="469"/>
      <c r="N37" s="469"/>
      <c r="O37" s="136"/>
      <c r="P37" s="136"/>
      <c r="Q37" s="136"/>
      <c r="R37" s="293"/>
      <c r="S37" s="294"/>
      <c r="T37" s="294"/>
    </row>
    <row r="38" spans="2:21" ht="15.75" customHeight="1" x14ac:dyDescent="0.3">
      <c r="B38" s="189"/>
      <c r="C38" s="469"/>
      <c r="D38" s="469"/>
      <c r="E38" s="469"/>
      <c r="F38" s="516"/>
      <c r="G38" s="469"/>
      <c r="H38" s="469"/>
      <c r="I38" s="469"/>
      <c r="J38" s="469"/>
      <c r="K38" s="469"/>
      <c r="L38" s="469"/>
      <c r="M38" s="469"/>
      <c r="N38" s="469"/>
      <c r="O38" s="136"/>
      <c r="P38" s="136"/>
      <c r="Q38" s="136"/>
      <c r="R38" s="293"/>
      <c r="S38" s="294"/>
      <c r="T38" s="294"/>
    </row>
    <row r="39" spans="2:21" ht="15.75" customHeight="1" x14ac:dyDescent="0.3">
      <c r="B39" s="189"/>
      <c r="C39" s="145"/>
      <c r="D39" s="145"/>
      <c r="E39" s="145"/>
      <c r="F39" s="516"/>
      <c r="G39" s="145"/>
      <c r="H39" s="145"/>
      <c r="I39" s="145"/>
      <c r="J39" s="145"/>
      <c r="K39" s="145"/>
      <c r="L39" s="145"/>
      <c r="M39" s="145"/>
      <c r="N39" s="145"/>
      <c r="O39" s="136"/>
      <c r="P39" s="136"/>
      <c r="Q39" s="136"/>
      <c r="R39" s="293"/>
      <c r="S39" s="294"/>
      <c r="T39" s="294"/>
    </row>
    <row r="40" spans="2:21" ht="15.75" customHeight="1" x14ac:dyDescent="0.3">
      <c r="B40" s="204"/>
      <c r="C40" s="205"/>
      <c r="D40" s="205"/>
      <c r="E40" s="205"/>
      <c r="F40" s="158"/>
      <c r="G40" s="248"/>
      <c r="H40" s="207"/>
      <c r="I40" s="207"/>
      <c r="J40" s="207"/>
      <c r="K40" s="207"/>
      <c r="L40" s="207"/>
      <c r="M40" s="161"/>
      <c r="N40" s="208"/>
      <c r="O40" s="209"/>
      <c r="P40" s="209"/>
      <c r="Q40" s="209"/>
    </row>
    <row r="41" spans="2:21" ht="15.75" customHeight="1" x14ac:dyDescent="0.3">
      <c r="B41" s="204"/>
      <c r="C41" s="205"/>
      <c r="D41" s="205"/>
      <c r="E41" s="205"/>
      <c r="F41" s="158"/>
      <c r="G41" s="248"/>
      <c r="H41" s="207"/>
      <c r="I41" s="207"/>
      <c r="J41" s="207"/>
      <c r="K41" s="207"/>
      <c r="L41" s="207"/>
      <c r="M41" s="161"/>
      <c r="N41" s="208"/>
      <c r="O41" s="209"/>
      <c r="P41" s="209"/>
      <c r="Q41" s="209"/>
    </row>
    <row r="42" spans="2:21" ht="15.75" customHeight="1" x14ac:dyDescent="0.3">
      <c r="B42" s="204"/>
      <c r="C42" s="205"/>
      <c r="D42" s="205"/>
      <c r="E42" s="205"/>
      <c r="F42" s="158"/>
      <c r="G42" s="248"/>
      <c r="H42" s="207"/>
      <c r="I42" s="207"/>
      <c r="J42" s="207"/>
      <c r="K42" s="207"/>
      <c r="L42" s="207"/>
      <c r="M42" s="161"/>
      <c r="N42" s="208"/>
      <c r="O42" s="209"/>
      <c r="P42" s="209"/>
      <c r="Q42" s="209"/>
    </row>
    <row r="43" spans="2:21" ht="15.75" customHeight="1" x14ac:dyDescent="0.3">
      <c r="B43" s="204"/>
      <c r="C43" s="205"/>
      <c r="D43" s="205"/>
      <c r="E43" s="205"/>
      <c r="F43" s="158"/>
      <c r="G43" s="248"/>
      <c r="H43" s="207"/>
      <c r="I43" s="207"/>
      <c r="J43" s="207"/>
      <c r="K43" s="207"/>
      <c r="L43" s="207"/>
      <c r="M43" s="161"/>
      <c r="N43" s="208"/>
      <c r="O43" s="209"/>
      <c r="P43" s="209"/>
      <c r="Q43" s="209"/>
    </row>
    <row r="44" spans="2:21" ht="15.75" customHeight="1" x14ac:dyDescent="0.3">
      <c r="B44" s="204"/>
      <c r="C44" s="205"/>
      <c r="D44" s="205"/>
      <c r="E44" s="205"/>
      <c r="F44" s="158"/>
      <c r="G44" s="248"/>
      <c r="H44" s="207"/>
      <c r="I44" s="207"/>
      <c r="J44" s="207"/>
      <c r="K44" s="207"/>
      <c r="L44" s="207"/>
      <c r="M44" s="161"/>
      <c r="N44" s="208"/>
      <c r="O44" s="209"/>
      <c r="P44" s="209"/>
      <c r="Q44" s="209"/>
    </row>
    <row r="45" spans="2:21" ht="15.75" customHeight="1" x14ac:dyDescent="0.3">
      <c r="B45" s="204"/>
      <c r="C45" s="205"/>
      <c r="D45" s="205"/>
      <c r="E45" s="205"/>
      <c r="F45" s="158"/>
      <c r="G45" s="248"/>
      <c r="H45" s="207"/>
      <c r="I45" s="207"/>
      <c r="J45" s="207"/>
      <c r="K45" s="207"/>
      <c r="L45" s="207"/>
      <c r="M45" s="161"/>
      <c r="N45" s="208"/>
      <c r="O45" s="209"/>
      <c r="P45" s="209"/>
      <c r="Q45" s="209"/>
      <c r="R45" s="143"/>
      <c r="S45" s="143"/>
      <c r="T45" s="143"/>
      <c r="U45" s="143"/>
    </row>
    <row r="46" spans="2:21" ht="15.75" customHeight="1" x14ac:dyDescent="0.3">
      <c r="B46" s="229"/>
      <c r="C46" s="224"/>
      <c r="D46" s="224"/>
      <c r="E46" s="224"/>
      <c r="F46" s="158"/>
      <c r="G46" s="230"/>
      <c r="H46" s="230"/>
      <c r="I46" s="230"/>
      <c r="J46" s="230"/>
      <c r="K46" s="230"/>
      <c r="L46" s="230"/>
      <c r="M46" s="226"/>
      <c r="N46" s="203"/>
      <c r="O46" s="237"/>
      <c r="P46" s="163"/>
      <c r="Q46" s="146"/>
      <c r="R46" s="143"/>
      <c r="S46" s="143"/>
      <c r="T46" s="163"/>
      <c r="U46" s="143"/>
    </row>
    <row r="47" spans="2:21" ht="15.75" customHeight="1" x14ac:dyDescent="0.3">
      <c r="B47" s="229"/>
      <c r="C47" s="224"/>
      <c r="D47" s="224"/>
      <c r="E47" s="224"/>
      <c r="F47" s="158"/>
      <c r="G47" s="230"/>
      <c r="H47" s="230"/>
      <c r="I47" s="230"/>
      <c r="J47" s="230"/>
      <c r="K47" s="230"/>
      <c r="L47" s="230"/>
      <c r="M47" s="226"/>
      <c r="N47" s="203"/>
      <c r="O47" s="237"/>
      <c r="P47" s="237"/>
      <c r="Q47" s="146"/>
      <c r="R47" s="143"/>
      <c r="S47" s="143"/>
      <c r="T47" s="143"/>
      <c r="U47" s="143"/>
    </row>
    <row r="48" spans="2:21" ht="15.75" customHeight="1" x14ac:dyDescent="0.3">
      <c r="B48" s="229"/>
      <c r="C48" s="224"/>
      <c r="D48" s="224"/>
      <c r="E48" s="224"/>
      <c r="F48" s="158"/>
      <c r="G48" s="230"/>
      <c r="H48" s="230"/>
      <c r="I48" s="230"/>
      <c r="J48" s="230"/>
      <c r="K48" s="230"/>
      <c r="L48" s="230"/>
      <c r="M48" s="226"/>
      <c r="N48" s="203"/>
      <c r="O48" s="231"/>
      <c r="P48" s="231"/>
      <c r="Q48" s="140"/>
      <c r="R48" s="143"/>
      <c r="S48" s="143"/>
      <c r="T48" s="163"/>
    </row>
    <row r="49" spans="2:23" ht="15.75" customHeight="1" x14ac:dyDescent="0.3">
      <c r="B49" s="229"/>
      <c r="C49" s="224"/>
      <c r="D49" s="224"/>
      <c r="E49" s="224"/>
      <c r="F49" s="158"/>
      <c r="G49" s="230"/>
      <c r="H49" s="230"/>
      <c r="I49" s="230"/>
      <c r="J49" s="230"/>
      <c r="K49" s="230"/>
      <c r="L49" s="230"/>
      <c r="M49" s="232"/>
      <c r="N49" s="208"/>
      <c r="O49" s="231"/>
      <c r="P49" s="231"/>
      <c r="Q49" s="140"/>
    </row>
    <row r="50" spans="2:23" ht="15.75" customHeight="1" x14ac:dyDescent="0.3"/>
    <row r="51" spans="2:23" ht="15.75" customHeight="1" x14ac:dyDescent="0.3">
      <c r="F51" s="144"/>
      <c r="G51" s="234"/>
      <c r="H51" s="234"/>
      <c r="I51" s="234"/>
      <c r="J51" s="234"/>
      <c r="K51" s="234"/>
      <c r="L51" s="234"/>
    </row>
    <row r="52" spans="2:23" ht="15.75" customHeight="1" x14ac:dyDescent="0.3">
      <c r="V52" s="135" t="s">
        <v>202</v>
      </c>
      <c r="W52" s="168">
        <f>W15</f>
        <v>9368.34</v>
      </c>
    </row>
    <row r="53" spans="2:23" ht="15.75" customHeight="1" x14ac:dyDescent="0.3"/>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sheetData>
  <mergeCells count="7">
    <mergeCell ref="U4:W4"/>
    <mergeCell ref="U5:W5"/>
    <mergeCell ref="B29:I29"/>
    <mergeCell ref="B24:G24"/>
    <mergeCell ref="B23:G23"/>
    <mergeCell ref="B21:G21"/>
    <mergeCell ref="B19:G19"/>
  </mergeCells>
  <conditionalFormatting sqref="B16 A7:P14 R7:S14 U7:X14">
    <cfRule type="expression" dxfId="80" priority="5">
      <formula>MOD(ROW(),2)=0</formula>
    </cfRule>
  </conditionalFormatting>
  <hyperlinks>
    <hyperlink ref="B24" r:id="rId1" xr:uid="{00000000-0004-0000-1F00-000000000000}"/>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X65"/>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M15" sqref="M15"/>
    </sheetView>
  </sheetViews>
  <sheetFormatPr defaultColWidth="9.109375" defaultRowHeight="14.4" x14ac:dyDescent="0.3"/>
  <cols>
    <col min="1" max="1" width="7.88671875" style="135" customWidth="1"/>
    <col min="2" max="2" width="64.5546875" style="135" customWidth="1"/>
    <col min="3" max="3" width="47.44140625" style="135" customWidth="1"/>
    <col min="4" max="4" width="14.5546875" style="135" customWidth="1"/>
    <col min="5" max="5" width="8.33203125" style="135" customWidth="1"/>
    <col min="6" max="6" width="19.44140625" style="137" customWidth="1"/>
    <col min="7" max="7" width="23" style="137" customWidth="1"/>
    <col min="8" max="8" width="11.88671875" style="135" customWidth="1"/>
    <col min="9" max="9" width="13.44140625" style="135" customWidth="1"/>
    <col min="10" max="10" width="13.33203125" style="135" customWidth="1"/>
    <col min="11" max="11" width="15.6640625" style="135" customWidth="1"/>
    <col min="12" max="12" width="10.6640625" style="135" customWidth="1"/>
    <col min="13" max="13" width="20.5546875" style="135" customWidth="1"/>
    <col min="14" max="14" width="15.88671875" style="135" bestFit="1" customWidth="1"/>
    <col min="15" max="15" width="12.5546875" style="135" customWidth="1"/>
    <col min="16" max="16" width="15.88671875" style="135" bestFit="1" customWidth="1"/>
    <col min="17" max="17" width="3.109375" style="135" customWidth="1"/>
    <col min="18" max="18" width="16.44140625" style="135" customWidth="1"/>
    <col min="19" max="19" width="15.88671875" style="135" bestFit="1" customWidth="1"/>
    <col min="20" max="20" width="4.33203125" style="140" customWidth="1"/>
    <col min="21" max="21" width="15.109375" style="135" bestFit="1" customWidth="1"/>
    <col min="22" max="22" width="12.6640625" style="135" customWidth="1"/>
    <col min="23" max="23" width="15.88671875" style="135" bestFit="1" customWidth="1"/>
    <col min="24" max="24" width="15.6640625" style="135" bestFit="1" customWidth="1"/>
    <col min="25" max="16384" width="9.109375" style="135"/>
  </cols>
  <sheetData>
    <row r="1" spans="1:24" ht="15.75" customHeight="1" x14ac:dyDescent="0.3">
      <c r="A1" s="132" t="s">
        <v>70</v>
      </c>
    </row>
    <row r="2" spans="1:24" ht="15.75" customHeight="1" x14ac:dyDescent="0.3">
      <c r="A2" s="138" t="str">
        <f>('#1461 Inlet Grove Comm HS '!A2)</f>
        <v>Federal Grant Allocations/Reimbursements as of: 08/30/2024</v>
      </c>
      <c r="B2" s="193"/>
      <c r="N2" s="139"/>
      <c r="O2" s="139"/>
      <c r="Q2" s="140"/>
      <c r="R2" s="140"/>
      <c r="S2" s="140"/>
    </row>
    <row r="3" spans="1:24" ht="15.75" customHeight="1" x14ac:dyDescent="0.3">
      <c r="A3" s="141" t="s">
        <v>71</v>
      </c>
      <c r="B3" s="132"/>
      <c r="D3" s="132"/>
      <c r="E3" s="132"/>
      <c r="F3" s="131"/>
      <c r="N3" s="143"/>
      <c r="O3" s="143"/>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'#4012 Somerset Canyons Middle  '!X6</f>
        <v>Available Budget as of 08/30/24</v>
      </c>
    </row>
    <row r="7" spans="1:24" s="196" customFormat="1" x14ac:dyDescent="0.3">
      <c r="A7" s="158">
        <v>4253</v>
      </c>
      <c r="B7" s="135" t="s">
        <v>112</v>
      </c>
      <c r="C7" s="136" t="s">
        <v>281</v>
      </c>
      <c r="D7" s="137" t="s">
        <v>284</v>
      </c>
      <c r="E7" s="137" t="s">
        <v>282</v>
      </c>
      <c r="F7" s="508" t="s">
        <v>283</v>
      </c>
      <c r="G7" s="229" t="s">
        <v>6</v>
      </c>
      <c r="H7" s="289">
        <v>1.8800000000000001E-2</v>
      </c>
      <c r="I7" s="289">
        <v>0.161</v>
      </c>
      <c r="J7" s="166">
        <v>45838</v>
      </c>
      <c r="K7" s="166">
        <v>45839</v>
      </c>
      <c r="L7" s="166">
        <v>45474</v>
      </c>
      <c r="M7" s="554" t="s">
        <v>296</v>
      </c>
      <c r="N7" s="462">
        <v>120305.5</v>
      </c>
      <c r="O7" s="553"/>
      <c r="P7" s="345">
        <f t="shared" ref="P7:P14" si="0">N7+O7</f>
        <v>120305.5</v>
      </c>
      <c r="Q7" s="144"/>
      <c r="R7" s="561">
        <v>0</v>
      </c>
      <c r="S7" s="356">
        <f>P7-R7</f>
        <v>120305.5</v>
      </c>
      <c r="T7" s="144"/>
      <c r="U7" s="561">
        <v>0</v>
      </c>
      <c r="V7" s="560"/>
      <c r="W7" s="419">
        <f t="shared" ref="W7:W14" si="1">SUM(U7:V7)</f>
        <v>0</v>
      </c>
      <c r="X7" s="402">
        <f t="shared" ref="X7:X14" si="2">S7-W7</f>
        <v>120305.5</v>
      </c>
    </row>
    <row r="8" spans="1:24" s="196" customFormat="1" x14ac:dyDescent="0.3">
      <c r="A8" s="137">
        <v>4451</v>
      </c>
      <c r="B8" s="575" t="s">
        <v>21</v>
      </c>
      <c r="C8" s="159" t="s">
        <v>309</v>
      </c>
      <c r="D8" s="160" t="s">
        <v>310</v>
      </c>
      <c r="E8" s="160" t="s">
        <v>311</v>
      </c>
      <c r="F8" s="158" t="s">
        <v>312</v>
      </c>
      <c r="G8" s="143" t="s">
        <v>6</v>
      </c>
      <c r="H8" s="309">
        <v>1.8800000000000001E-2</v>
      </c>
      <c r="I8" s="309">
        <v>0.161</v>
      </c>
      <c r="J8" s="161">
        <v>45838</v>
      </c>
      <c r="K8" s="161">
        <v>45839</v>
      </c>
      <c r="L8" s="161">
        <v>45474</v>
      </c>
      <c r="M8" s="158" t="s">
        <v>296</v>
      </c>
      <c r="N8" s="343">
        <v>2693</v>
      </c>
      <c r="O8" s="344"/>
      <c r="P8" s="345">
        <f t="shared" si="0"/>
        <v>2693</v>
      </c>
      <c r="Q8" s="144"/>
      <c r="R8" s="573">
        <v>0</v>
      </c>
      <c r="S8" s="345">
        <f>P8-R8</f>
        <v>2693</v>
      </c>
      <c r="T8" s="144"/>
      <c r="U8" s="573">
        <v>0</v>
      </c>
      <c r="V8" s="344"/>
      <c r="W8" s="419">
        <f t="shared" si="1"/>
        <v>0</v>
      </c>
      <c r="X8" s="402">
        <f t="shared" si="2"/>
        <v>2693</v>
      </c>
    </row>
    <row r="9" spans="1:24" ht="15.75" customHeight="1" x14ac:dyDescent="0.3">
      <c r="A9" s="137" t="s">
        <v>253</v>
      </c>
      <c r="B9" s="135" t="s">
        <v>247</v>
      </c>
      <c r="C9" s="479" t="s">
        <v>174</v>
      </c>
      <c r="D9" s="137" t="s">
        <v>175</v>
      </c>
      <c r="E9" s="137" t="s">
        <v>232</v>
      </c>
      <c r="F9" s="137" t="s">
        <v>245</v>
      </c>
      <c r="G9" s="229" t="s">
        <v>6</v>
      </c>
      <c r="H9" s="289">
        <v>0.05</v>
      </c>
      <c r="I9" s="289">
        <v>0.161</v>
      </c>
      <c r="J9" s="166">
        <v>45565</v>
      </c>
      <c r="K9" s="166">
        <v>45565</v>
      </c>
      <c r="L9" s="166">
        <v>44279</v>
      </c>
      <c r="M9" s="137" t="s">
        <v>209</v>
      </c>
      <c r="N9" s="343">
        <v>21377.61</v>
      </c>
      <c r="O9" s="344">
        <v>393.88</v>
      </c>
      <c r="P9" s="345">
        <f t="shared" si="0"/>
        <v>21771.49</v>
      </c>
      <c r="Q9" s="481"/>
      <c r="R9" s="357"/>
      <c r="S9" s="345">
        <f t="shared" ref="S9:S14" si="3">P9-R9</f>
        <v>21771.49</v>
      </c>
      <c r="T9" s="172"/>
      <c r="U9" s="357">
        <v>19458.810000000001</v>
      </c>
      <c r="V9" s="344"/>
      <c r="W9" s="419">
        <f t="shared" si="1"/>
        <v>19458.810000000001</v>
      </c>
      <c r="X9" s="402">
        <f t="shared" si="2"/>
        <v>2312.6800000000003</v>
      </c>
    </row>
    <row r="10" spans="1:24" ht="15.75" customHeight="1" x14ac:dyDescent="0.3">
      <c r="A10" s="137" t="s">
        <v>254</v>
      </c>
      <c r="B10" s="135" t="s">
        <v>248</v>
      </c>
      <c r="C10" s="479" t="s">
        <v>174</v>
      </c>
      <c r="D10" s="137" t="s">
        <v>175</v>
      </c>
      <c r="E10" s="137" t="s">
        <v>234</v>
      </c>
      <c r="F10" s="137" t="s">
        <v>233</v>
      </c>
      <c r="G10" s="229" t="s">
        <v>6</v>
      </c>
      <c r="H10" s="289">
        <v>0.05</v>
      </c>
      <c r="I10" s="289">
        <v>0.161</v>
      </c>
      <c r="J10" s="166">
        <v>45565</v>
      </c>
      <c r="K10" s="166">
        <v>45565</v>
      </c>
      <c r="L10" s="166">
        <v>44279</v>
      </c>
      <c r="M10" s="137" t="s">
        <v>235</v>
      </c>
      <c r="N10" s="343">
        <v>10175.11</v>
      </c>
      <c r="O10" s="344"/>
      <c r="P10" s="345">
        <f t="shared" si="0"/>
        <v>10175.11</v>
      </c>
      <c r="Q10" s="481"/>
      <c r="R10" s="357">
        <v>9105.61</v>
      </c>
      <c r="S10" s="345">
        <f t="shared" si="3"/>
        <v>1069.5</v>
      </c>
      <c r="T10" s="172"/>
      <c r="U10" s="357">
        <v>0</v>
      </c>
      <c r="V10" s="344"/>
      <c r="W10" s="419">
        <f t="shared" si="1"/>
        <v>0</v>
      </c>
      <c r="X10" s="402">
        <f t="shared" si="2"/>
        <v>1069.5</v>
      </c>
    </row>
    <row r="11" spans="1:24" ht="15.75" customHeight="1" x14ac:dyDescent="0.3">
      <c r="A11" s="137" t="s">
        <v>255</v>
      </c>
      <c r="B11" s="135" t="s">
        <v>192</v>
      </c>
      <c r="C11" s="479" t="s">
        <v>174</v>
      </c>
      <c r="D11" s="137" t="s">
        <v>175</v>
      </c>
      <c r="E11" s="137" t="s">
        <v>193</v>
      </c>
      <c r="F11" s="137" t="s">
        <v>176</v>
      </c>
      <c r="G11" s="229" t="s">
        <v>6</v>
      </c>
      <c r="H11" s="289">
        <v>0.05</v>
      </c>
      <c r="I11" s="289">
        <v>0.161</v>
      </c>
      <c r="J11" s="166">
        <v>45565</v>
      </c>
      <c r="K11" s="166">
        <v>45565</v>
      </c>
      <c r="L11" s="166">
        <v>44279</v>
      </c>
      <c r="M11" s="137" t="s">
        <v>177</v>
      </c>
      <c r="N11" s="343">
        <v>1529076.79</v>
      </c>
      <c r="O11" s="344">
        <v>239.53</v>
      </c>
      <c r="P11" s="345">
        <f t="shared" si="0"/>
        <v>1529316.32</v>
      </c>
      <c r="Q11" s="481"/>
      <c r="R11" s="357">
        <f>171324.05+87019.1+1270973.17</f>
        <v>1529316.3199999998</v>
      </c>
      <c r="S11" s="345">
        <f t="shared" si="3"/>
        <v>0</v>
      </c>
      <c r="T11" s="172"/>
      <c r="U11" s="357">
        <v>0</v>
      </c>
      <c r="V11" s="344"/>
      <c r="W11" s="419">
        <f t="shared" si="1"/>
        <v>0</v>
      </c>
      <c r="X11" s="402">
        <f t="shared" si="2"/>
        <v>0</v>
      </c>
    </row>
    <row r="12" spans="1:24" ht="15.75" customHeight="1" x14ac:dyDescent="0.3">
      <c r="A12" s="137" t="s">
        <v>256</v>
      </c>
      <c r="B12" s="135" t="s">
        <v>249</v>
      </c>
      <c r="C12" s="479" t="s">
        <v>174</v>
      </c>
      <c r="D12" s="137" t="s">
        <v>175</v>
      </c>
      <c r="E12" s="137" t="s">
        <v>236</v>
      </c>
      <c r="F12" s="137" t="s">
        <v>237</v>
      </c>
      <c r="G12" s="229" t="s">
        <v>6</v>
      </c>
      <c r="H12" s="289">
        <v>0.05</v>
      </c>
      <c r="I12" s="289">
        <v>0.161</v>
      </c>
      <c r="J12" s="166">
        <v>45565</v>
      </c>
      <c r="K12" s="166">
        <v>45565</v>
      </c>
      <c r="L12" s="166">
        <v>44279</v>
      </c>
      <c r="M12" s="137" t="s">
        <v>238</v>
      </c>
      <c r="N12" s="343">
        <v>11461.2</v>
      </c>
      <c r="O12" s="344"/>
      <c r="P12" s="345">
        <f t="shared" si="0"/>
        <v>11461.2</v>
      </c>
      <c r="Q12" s="481"/>
      <c r="R12" s="357"/>
      <c r="S12" s="345">
        <f t="shared" si="3"/>
        <v>11461.2</v>
      </c>
      <c r="T12" s="172"/>
      <c r="U12" s="357">
        <v>0</v>
      </c>
      <c r="V12" s="344"/>
      <c r="W12" s="419">
        <f t="shared" si="1"/>
        <v>0</v>
      </c>
      <c r="X12" s="402">
        <f t="shared" si="2"/>
        <v>11461.2</v>
      </c>
    </row>
    <row r="13" spans="1:24" ht="15.75" customHeight="1" x14ac:dyDescent="0.3">
      <c r="A13" s="137" t="s">
        <v>257</v>
      </c>
      <c r="B13" s="135" t="s">
        <v>269</v>
      </c>
      <c r="C13" s="479" t="s">
        <v>174</v>
      </c>
      <c r="D13" s="137" t="s">
        <v>175</v>
      </c>
      <c r="E13" s="137" t="s">
        <v>239</v>
      </c>
      <c r="F13" s="137" t="s">
        <v>240</v>
      </c>
      <c r="G13" s="229" t="s">
        <v>6</v>
      </c>
      <c r="H13" s="289">
        <v>0.05</v>
      </c>
      <c r="I13" s="289">
        <v>0.161</v>
      </c>
      <c r="J13" s="166">
        <v>45565</v>
      </c>
      <c r="K13" s="166">
        <v>45565</v>
      </c>
      <c r="L13" s="166">
        <v>44279</v>
      </c>
      <c r="M13" s="137" t="s">
        <v>241</v>
      </c>
      <c r="N13" s="343">
        <v>16851.98</v>
      </c>
      <c r="O13" s="344"/>
      <c r="P13" s="345">
        <f t="shared" si="0"/>
        <v>16851.98</v>
      </c>
      <c r="Q13" s="481"/>
      <c r="R13" s="357">
        <v>11438.89</v>
      </c>
      <c r="S13" s="345">
        <f t="shared" si="3"/>
        <v>5413.09</v>
      </c>
      <c r="T13" s="172"/>
      <c r="U13" s="357">
        <v>5382.5</v>
      </c>
      <c r="V13" s="344"/>
      <c r="W13" s="419">
        <f t="shared" si="1"/>
        <v>5382.5</v>
      </c>
      <c r="X13" s="402">
        <f t="shared" si="2"/>
        <v>30.590000000000146</v>
      </c>
    </row>
    <row r="14" spans="1:24" ht="15.75" customHeight="1" x14ac:dyDescent="0.3">
      <c r="A14" s="137" t="s">
        <v>258</v>
      </c>
      <c r="B14" s="135" t="s">
        <v>251</v>
      </c>
      <c r="C14" s="479" t="s">
        <v>174</v>
      </c>
      <c r="D14" s="137" t="s">
        <v>175</v>
      </c>
      <c r="E14" s="137" t="s">
        <v>242</v>
      </c>
      <c r="F14" s="137" t="s">
        <v>243</v>
      </c>
      <c r="G14" s="229" t="s">
        <v>6</v>
      </c>
      <c r="H14" s="289">
        <v>0.05</v>
      </c>
      <c r="I14" s="289">
        <v>0.161</v>
      </c>
      <c r="J14" s="166">
        <v>45565</v>
      </c>
      <c r="K14" s="166">
        <v>45565</v>
      </c>
      <c r="L14" s="166">
        <v>44279</v>
      </c>
      <c r="M14" s="137" t="s">
        <v>244</v>
      </c>
      <c r="N14" s="343">
        <v>56830.44</v>
      </c>
      <c r="O14" s="344"/>
      <c r="P14" s="345">
        <f t="shared" si="0"/>
        <v>56830.44</v>
      </c>
      <c r="Q14" s="481"/>
      <c r="R14" s="357">
        <v>56689.32</v>
      </c>
      <c r="S14" s="345">
        <f t="shared" si="3"/>
        <v>141.12000000000262</v>
      </c>
      <c r="T14" s="172"/>
      <c r="U14" s="357">
        <v>0</v>
      </c>
      <c r="V14" s="344"/>
      <c r="W14" s="419">
        <f t="shared" si="1"/>
        <v>0</v>
      </c>
      <c r="X14" s="402">
        <f t="shared" si="2"/>
        <v>141.12000000000262</v>
      </c>
    </row>
    <row r="15" spans="1:24" ht="15.75" customHeight="1" thickBot="1" x14ac:dyDescent="0.35">
      <c r="A15" s="158"/>
      <c r="B15" s="143"/>
      <c r="C15" s="164"/>
      <c r="D15" s="158"/>
      <c r="E15" s="158"/>
      <c r="F15" s="158"/>
      <c r="G15" s="208"/>
      <c r="H15" s="309"/>
      <c r="I15" s="309"/>
      <c r="J15" s="161"/>
      <c r="K15" s="161"/>
      <c r="L15" s="161"/>
      <c r="M15" s="218" t="s">
        <v>37</v>
      </c>
      <c r="N15" s="346">
        <f>SUM(N7:N14)</f>
        <v>1768771.63</v>
      </c>
      <c r="O15" s="347">
        <f>SUM(O7:O14)</f>
        <v>633.41</v>
      </c>
      <c r="P15" s="348">
        <f>SUM(P7:P14)</f>
        <v>1769405.0399999998</v>
      </c>
      <c r="Q15" s="130"/>
      <c r="R15" s="346">
        <f>SUM(R7:R14)</f>
        <v>1606550.14</v>
      </c>
      <c r="S15" s="348">
        <f>SUM(S7:S14)</f>
        <v>162854.9</v>
      </c>
      <c r="T15" s="172"/>
      <c r="U15" s="346">
        <f>SUM(U7:U14)</f>
        <v>24841.31</v>
      </c>
      <c r="V15" s="347">
        <f>SUM(V7:V14)</f>
        <v>0</v>
      </c>
      <c r="W15" s="347">
        <f>SUM(W7:W14)</f>
        <v>24841.31</v>
      </c>
      <c r="X15" s="424">
        <f>SUM(X7:X14)</f>
        <v>138013.59</v>
      </c>
    </row>
    <row r="16" spans="1:24" ht="15.75" customHeight="1" thickTop="1" x14ac:dyDescent="0.3">
      <c r="C16" s="178"/>
      <c r="D16" s="178"/>
      <c r="E16" s="178"/>
      <c r="H16" s="137"/>
      <c r="I16" s="137"/>
      <c r="J16" s="192"/>
      <c r="K16" s="192"/>
      <c r="L16" s="192"/>
      <c r="N16" s="168"/>
      <c r="O16" s="168"/>
      <c r="P16" s="168"/>
      <c r="R16" s="168"/>
      <c r="S16" s="168"/>
      <c r="T16" s="167"/>
    </row>
    <row r="17" spans="2:20" ht="15.75" customHeight="1" x14ac:dyDescent="0.3">
      <c r="C17" s="178"/>
      <c r="D17" s="178"/>
      <c r="E17" s="178"/>
      <c r="J17" s="192"/>
      <c r="K17" s="192"/>
      <c r="L17" s="192"/>
      <c r="M17" s="218"/>
      <c r="N17" s="168"/>
      <c r="O17" s="168"/>
      <c r="P17" s="168"/>
      <c r="R17" s="168"/>
      <c r="S17" s="168"/>
      <c r="T17" s="167"/>
    </row>
    <row r="18" spans="2:20" ht="15.75" customHeight="1" x14ac:dyDescent="0.3">
      <c r="C18" s="178"/>
      <c r="D18" s="178"/>
      <c r="E18" s="178"/>
      <c r="M18" s="218"/>
      <c r="N18" s="168"/>
      <c r="O18" s="168"/>
      <c r="P18" s="168"/>
      <c r="R18" s="168"/>
      <c r="S18" s="168"/>
      <c r="T18" s="167"/>
    </row>
    <row r="19" spans="2:20" ht="15.75" customHeight="1" x14ac:dyDescent="0.3">
      <c r="B19" s="132" t="s">
        <v>109</v>
      </c>
      <c r="C19" s="178"/>
      <c r="D19" s="178"/>
      <c r="E19" s="178"/>
      <c r="M19" s="218"/>
      <c r="N19" s="168"/>
      <c r="O19" s="168"/>
      <c r="P19" s="168"/>
      <c r="R19" s="168"/>
      <c r="S19" s="168"/>
      <c r="T19" s="167"/>
    </row>
    <row r="20" spans="2:20" ht="15.75" customHeight="1" x14ac:dyDescent="0.3">
      <c r="B20" s="582" t="s">
        <v>216</v>
      </c>
      <c r="C20" s="582"/>
      <c r="D20" s="582"/>
      <c r="E20" s="582"/>
      <c r="F20" s="582"/>
      <c r="G20" s="582"/>
      <c r="M20" s="218"/>
      <c r="N20" s="168"/>
      <c r="O20" s="168"/>
      <c r="P20" s="168"/>
      <c r="R20" s="168"/>
      <c r="S20" s="168"/>
      <c r="T20" s="167"/>
    </row>
    <row r="21" spans="2:20" ht="15.75" customHeight="1" x14ac:dyDescent="0.3">
      <c r="C21" s="178"/>
      <c r="D21" s="178"/>
      <c r="E21" s="178"/>
      <c r="M21" s="218"/>
      <c r="N21" s="168"/>
      <c r="O21" s="168"/>
      <c r="P21" s="168"/>
      <c r="R21" s="168"/>
      <c r="S21" s="168"/>
      <c r="T21" s="167"/>
    </row>
    <row r="22" spans="2:20" ht="15.75" customHeight="1" x14ac:dyDescent="0.3">
      <c r="B22" s="582" t="s">
        <v>113</v>
      </c>
      <c r="C22" s="582"/>
      <c r="D22" s="582"/>
      <c r="E22" s="582"/>
      <c r="F22" s="582"/>
      <c r="G22" s="582"/>
      <c r="M22" s="218"/>
      <c r="N22" s="168"/>
      <c r="O22" s="168"/>
      <c r="P22" s="168"/>
      <c r="R22" s="168"/>
      <c r="S22" s="168"/>
      <c r="T22" s="167"/>
    </row>
    <row r="23" spans="2:20" ht="15.75" customHeight="1" x14ac:dyDescent="0.3">
      <c r="B23" s="173"/>
      <c r="C23" s="173"/>
      <c r="D23" s="173"/>
      <c r="E23" s="173"/>
      <c r="F23" s="174"/>
      <c r="M23" s="218"/>
      <c r="N23" s="168"/>
      <c r="O23" s="168"/>
      <c r="P23" s="168"/>
      <c r="R23" s="168"/>
      <c r="S23" s="168"/>
      <c r="T23" s="167"/>
    </row>
    <row r="24" spans="2:20" ht="15.75" customHeight="1" x14ac:dyDescent="0.3">
      <c r="B24" s="582" t="s">
        <v>134</v>
      </c>
      <c r="C24" s="582"/>
      <c r="D24" s="582"/>
      <c r="E24" s="582"/>
      <c r="F24" s="582"/>
      <c r="G24" s="582"/>
      <c r="M24" s="218"/>
      <c r="N24" s="168"/>
      <c r="O24" s="168"/>
      <c r="P24" s="168"/>
      <c r="R24" s="168"/>
      <c r="S24" s="168"/>
      <c r="T24" s="167"/>
    </row>
    <row r="25" spans="2:20" ht="15.75" customHeight="1" x14ac:dyDescent="0.3">
      <c r="B25" s="593" t="s">
        <v>133</v>
      </c>
      <c r="C25" s="593"/>
      <c r="D25" s="593"/>
      <c r="E25" s="593"/>
      <c r="F25" s="593"/>
      <c r="G25" s="593"/>
      <c r="M25" s="218"/>
      <c r="N25" s="168"/>
      <c r="O25" s="168"/>
      <c r="P25" s="168"/>
      <c r="R25" s="168"/>
      <c r="S25" s="168"/>
      <c r="T25" s="167"/>
    </row>
    <row r="26" spans="2:20" ht="15.75" customHeight="1" x14ac:dyDescent="0.3">
      <c r="B26" s="173"/>
      <c r="C26" s="173"/>
      <c r="D26" s="173"/>
      <c r="E26" s="173"/>
      <c r="F26" s="174"/>
      <c r="M26" s="218"/>
      <c r="N26" s="168"/>
      <c r="O26" s="168"/>
      <c r="P26" s="168"/>
      <c r="R26" s="168"/>
      <c r="S26" s="168"/>
      <c r="T26" s="167"/>
    </row>
    <row r="27" spans="2:20" ht="15.75" customHeight="1" x14ac:dyDescent="0.3">
      <c r="B27" s="131" t="s">
        <v>96</v>
      </c>
      <c r="C27" s="176" t="s">
        <v>99</v>
      </c>
      <c r="D27" s="176" t="s">
        <v>100</v>
      </c>
      <c r="E27" s="176"/>
      <c r="F27" s="174"/>
      <c r="M27" s="218"/>
      <c r="N27" s="168"/>
      <c r="O27" s="168"/>
      <c r="P27" s="168"/>
      <c r="R27" s="168"/>
      <c r="S27" s="168"/>
      <c r="T27" s="167"/>
    </row>
    <row r="28" spans="2:20" ht="15.75" customHeight="1" x14ac:dyDescent="0.3">
      <c r="B28" s="135" t="s">
        <v>102</v>
      </c>
      <c r="C28" s="178" t="s">
        <v>145</v>
      </c>
      <c r="D28" s="178" t="s">
        <v>144</v>
      </c>
      <c r="E28" s="178"/>
      <c r="M28" s="218"/>
      <c r="N28" s="168"/>
      <c r="O28" s="168"/>
      <c r="P28" s="168"/>
      <c r="R28" s="168"/>
      <c r="S28" s="168"/>
      <c r="T28" s="167"/>
    </row>
    <row r="29" spans="2:20" ht="15.75" customHeight="1" x14ac:dyDescent="0.3">
      <c r="B29" s="135" t="s">
        <v>206</v>
      </c>
      <c r="C29" s="178" t="s">
        <v>187</v>
      </c>
      <c r="D29" s="178" t="s">
        <v>188</v>
      </c>
      <c r="E29" s="178"/>
      <c r="M29" s="218"/>
      <c r="N29" s="168"/>
      <c r="O29" s="168"/>
      <c r="P29" s="168"/>
      <c r="R29" s="168"/>
      <c r="S29" s="168"/>
      <c r="T29" s="167"/>
    </row>
    <row r="30" spans="2:20" ht="15.75" customHeight="1" x14ac:dyDescent="0.3">
      <c r="C30" s="178"/>
      <c r="D30" s="178"/>
      <c r="E30" s="178"/>
      <c r="M30" s="218"/>
      <c r="N30" s="168"/>
      <c r="O30" s="168"/>
      <c r="P30" s="168"/>
      <c r="R30" s="168"/>
      <c r="S30" s="168"/>
      <c r="T30" s="167"/>
    </row>
    <row r="31" spans="2:20" ht="15.75" customHeight="1" x14ac:dyDescent="0.3">
      <c r="B31" s="581" t="s">
        <v>300</v>
      </c>
      <c r="C31" s="581"/>
      <c r="D31" s="581"/>
      <c r="E31" s="581"/>
      <c r="F31" s="581"/>
      <c r="G31" s="581"/>
      <c r="H31" s="581"/>
      <c r="I31" s="581"/>
      <c r="M31" s="218"/>
      <c r="N31" s="168"/>
      <c r="O31" s="168"/>
      <c r="P31" s="168"/>
      <c r="R31" s="168"/>
      <c r="S31" s="168"/>
      <c r="T31" s="167"/>
    </row>
    <row r="32" spans="2:20" ht="15.75" customHeight="1" x14ac:dyDescent="0.3">
      <c r="B32" s="128"/>
      <c r="C32" s="178"/>
      <c r="D32" s="178"/>
      <c r="E32" s="178"/>
      <c r="M32" s="218"/>
    </row>
    <row r="33" spans="2:20" ht="15.75" customHeight="1" x14ac:dyDescent="0.3">
      <c r="B33" s="187"/>
      <c r="C33" s="210"/>
      <c r="D33" s="210"/>
      <c r="E33" s="210"/>
      <c r="F33" s="210"/>
      <c r="G33" s="210"/>
      <c r="H33" s="187"/>
      <c r="I33" s="187"/>
      <c r="J33" s="187"/>
      <c r="K33" s="187"/>
      <c r="L33" s="187"/>
      <c r="M33" s="187"/>
      <c r="N33" s="187"/>
      <c r="O33" s="187"/>
      <c r="P33" s="187"/>
      <c r="Q33" s="187"/>
      <c r="R33" s="187"/>
      <c r="S33" s="187"/>
    </row>
    <row r="34" spans="2:20" ht="15.75" customHeight="1" x14ac:dyDescent="0.3">
      <c r="C34" s="199"/>
      <c r="D34" s="199"/>
      <c r="E34" s="199"/>
      <c r="F34" s="199"/>
      <c r="G34" s="199"/>
      <c r="H34" s="140"/>
      <c r="I34" s="140"/>
      <c r="J34" s="140"/>
      <c r="K34" s="140"/>
      <c r="L34" s="140"/>
      <c r="M34" s="140"/>
      <c r="N34" s="140"/>
      <c r="O34" s="140"/>
      <c r="P34" s="140"/>
      <c r="Q34" s="140"/>
      <c r="R34" s="293" t="s">
        <v>219</v>
      </c>
      <c r="S34" s="294"/>
      <c r="T34" s="191"/>
    </row>
    <row r="35" spans="2:20" ht="15.75" customHeight="1" x14ac:dyDescent="0.3">
      <c r="B35" s="184" t="s">
        <v>218</v>
      </c>
      <c r="C35" s="185" t="s">
        <v>1</v>
      </c>
      <c r="D35" s="185" t="s">
        <v>33</v>
      </c>
      <c r="E35" s="185"/>
      <c r="F35" s="239" t="s">
        <v>34</v>
      </c>
      <c r="G35" s="185" t="s">
        <v>35</v>
      </c>
      <c r="H35" s="578" t="s">
        <v>36</v>
      </c>
      <c r="I35" s="578"/>
      <c r="J35" s="185"/>
      <c r="K35" s="185"/>
      <c r="L35" s="185"/>
      <c r="M35" s="187"/>
      <c r="N35" s="187"/>
      <c r="O35" s="187"/>
      <c r="P35" s="186"/>
      <c r="Q35" s="186"/>
      <c r="R35" s="187" t="s">
        <v>79</v>
      </c>
      <c r="S35" s="188"/>
      <c r="T35" s="191"/>
    </row>
    <row r="36" spans="2:20" ht="15.75" customHeight="1" x14ac:dyDescent="0.3">
      <c r="B36" s="189"/>
      <c r="C36" s="469"/>
      <c r="D36" s="469"/>
      <c r="E36" s="469"/>
      <c r="F36" s="240"/>
      <c r="G36" s="469"/>
      <c r="H36" s="469"/>
      <c r="I36" s="469"/>
      <c r="J36" s="469"/>
      <c r="K36" s="469"/>
      <c r="L36" s="469"/>
      <c r="M36" s="140"/>
      <c r="N36" s="140"/>
      <c r="O36" s="140"/>
      <c r="P36" s="190"/>
      <c r="Q36" s="190"/>
      <c r="R36" s="140"/>
      <c r="S36" s="191"/>
      <c r="T36" s="191"/>
    </row>
    <row r="37" spans="2:20" ht="15.75" customHeight="1" x14ac:dyDescent="0.3">
      <c r="B37" s="189"/>
      <c r="C37" s="469"/>
      <c r="D37" s="469"/>
      <c r="E37" s="469"/>
      <c r="F37" s="240"/>
      <c r="G37" s="469"/>
      <c r="H37" s="469"/>
      <c r="I37" s="469"/>
      <c r="J37" s="469"/>
      <c r="K37" s="469"/>
      <c r="L37" s="469"/>
      <c r="M37" s="140"/>
      <c r="N37" s="140"/>
      <c r="O37" s="140"/>
      <c r="P37" s="190"/>
      <c r="Q37" s="190"/>
      <c r="R37" s="140"/>
      <c r="S37" s="191"/>
      <c r="T37" s="191"/>
    </row>
    <row r="38" spans="2:20" ht="15.75" customHeight="1" x14ac:dyDescent="0.3">
      <c r="B38" s="189"/>
      <c r="C38" s="469"/>
      <c r="D38" s="469"/>
      <c r="E38" s="469"/>
      <c r="F38" s="240"/>
      <c r="G38" s="469"/>
      <c r="H38" s="469"/>
      <c r="I38" s="469"/>
      <c r="J38" s="469"/>
      <c r="K38" s="469"/>
      <c r="L38" s="469"/>
      <c r="M38" s="140"/>
      <c r="N38" s="140"/>
      <c r="O38" s="140"/>
      <c r="P38" s="190"/>
      <c r="Q38" s="190"/>
      <c r="R38" s="140"/>
      <c r="S38" s="191"/>
      <c r="T38" s="191"/>
    </row>
    <row r="39" spans="2:20" ht="15.75" customHeight="1" x14ac:dyDescent="0.3">
      <c r="B39" s="189"/>
      <c r="C39" s="469"/>
      <c r="D39" s="469"/>
      <c r="E39" s="469"/>
      <c r="F39" s="240"/>
      <c r="G39" s="469"/>
      <c r="H39" s="469"/>
      <c r="I39" s="469"/>
      <c r="J39" s="469"/>
      <c r="K39" s="469"/>
      <c r="L39" s="469"/>
      <c r="M39" s="140"/>
      <c r="N39" s="140"/>
      <c r="O39" s="140"/>
      <c r="P39" s="190"/>
      <c r="Q39" s="190"/>
      <c r="R39" s="140"/>
      <c r="S39" s="191"/>
      <c r="T39" s="191"/>
    </row>
    <row r="40" spans="2:20" ht="15.75" customHeight="1" x14ac:dyDescent="0.3">
      <c r="B40" s="189"/>
      <c r="C40" s="478"/>
      <c r="D40" s="478"/>
      <c r="E40" s="478"/>
      <c r="F40" s="240"/>
      <c r="G40" s="478"/>
      <c r="H40" s="478"/>
      <c r="I40" s="478"/>
      <c r="J40" s="478"/>
      <c r="K40" s="478"/>
      <c r="L40" s="478"/>
      <c r="M40" s="140"/>
      <c r="N40" s="140"/>
      <c r="O40" s="140"/>
      <c r="P40" s="190"/>
      <c r="Q40" s="190"/>
      <c r="R40" s="140"/>
      <c r="S40" s="191"/>
      <c r="T40" s="191"/>
    </row>
    <row r="41" spans="2:20" ht="15.75" customHeight="1" x14ac:dyDescent="0.3">
      <c r="B41" s="189"/>
      <c r="C41" s="469"/>
      <c r="D41" s="469"/>
      <c r="E41" s="469"/>
      <c r="F41" s="240"/>
      <c r="G41" s="469"/>
      <c r="H41" s="469"/>
      <c r="I41" s="469"/>
      <c r="J41" s="469"/>
      <c r="K41" s="469"/>
      <c r="L41" s="469"/>
      <c r="M41" s="140"/>
      <c r="N41" s="140"/>
      <c r="O41" s="140"/>
      <c r="P41" s="190"/>
      <c r="Q41" s="190"/>
      <c r="R41" s="140"/>
      <c r="S41" s="191"/>
      <c r="T41" s="191"/>
    </row>
    <row r="42" spans="2:20" ht="15.75" customHeight="1" x14ac:dyDescent="0.3">
      <c r="B42" s="189"/>
      <c r="C42" s="145"/>
      <c r="D42" s="145"/>
      <c r="E42" s="145"/>
      <c r="F42" s="240"/>
      <c r="G42" s="145"/>
      <c r="H42" s="145"/>
      <c r="I42" s="145"/>
      <c r="J42" s="145"/>
      <c r="K42" s="145"/>
      <c r="L42" s="145"/>
      <c r="M42" s="140"/>
      <c r="N42" s="140"/>
      <c r="O42" s="140"/>
      <c r="P42" s="190"/>
      <c r="Q42" s="190"/>
      <c r="R42" s="140"/>
      <c r="S42" s="191"/>
      <c r="T42" s="191"/>
    </row>
    <row r="43" spans="2:20" ht="15.75" customHeight="1" x14ac:dyDescent="0.3">
      <c r="B43" s="189"/>
      <c r="C43" s="145"/>
      <c r="D43" s="145"/>
      <c r="E43" s="145"/>
      <c r="F43" s="240"/>
      <c r="G43" s="145"/>
      <c r="H43" s="145"/>
      <c r="I43" s="145"/>
      <c r="J43" s="145"/>
      <c r="K43" s="145"/>
      <c r="L43" s="145"/>
      <c r="M43" s="140"/>
      <c r="N43" s="140"/>
      <c r="O43" s="140"/>
      <c r="P43" s="190"/>
      <c r="Q43" s="190"/>
      <c r="R43" s="140"/>
      <c r="S43" s="191"/>
      <c r="T43" s="191"/>
    </row>
    <row r="44" spans="2:20" ht="15.75" customHeight="1" x14ac:dyDescent="0.3">
      <c r="B44" s="189"/>
      <c r="C44" s="145"/>
      <c r="D44" s="145"/>
      <c r="E44" s="145"/>
      <c r="F44" s="240"/>
      <c r="G44" s="145"/>
      <c r="H44" s="145"/>
      <c r="I44" s="145"/>
      <c r="J44" s="145"/>
      <c r="K44" s="145"/>
      <c r="L44" s="145"/>
      <c r="M44" s="140"/>
      <c r="N44" s="140"/>
      <c r="O44" s="140"/>
      <c r="P44" s="190"/>
      <c r="Q44" s="190"/>
      <c r="R44" s="140"/>
      <c r="S44" s="191"/>
      <c r="T44" s="191"/>
    </row>
    <row r="45" spans="2:20" ht="15.75" customHeight="1" x14ac:dyDescent="0.3">
      <c r="B45" s="189"/>
      <c r="C45" s="145"/>
      <c r="D45" s="145"/>
      <c r="E45" s="145"/>
      <c r="F45" s="240"/>
      <c r="G45" s="145"/>
      <c r="H45" s="145"/>
      <c r="I45" s="145"/>
      <c r="J45" s="145"/>
      <c r="K45" s="145"/>
      <c r="L45" s="145"/>
      <c r="M45" s="140"/>
      <c r="N45" s="199"/>
      <c r="O45" s="199"/>
      <c r="P45" s="136"/>
      <c r="Q45" s="136"/>
      <c r="R45" s="293"/>
      <c r="S45" s="294"/>
      <c r="T45" s="191"/>
    </row>
    <row r="46" spans="2:20" ht="15.75" customHeight="1" x14ac:dyDescent="0.3">
      <c r="C46" s="241"/>
      <c r="D46" s="242"/>
      <c r="E46" s="242"/>
      <c r="F46" s="242"/>
      <c r="G46" s="243"/>
      <c r="H46" s="190"/>
      <c r="I46" s="190"/>
      <c r="J46" s="190"/>
      <c r="K46" s="190"/>
      <c r="L46" s="199"/>
      <c r="M46" s="199"/>
      <c r="N46" s="199"/>
      <c r="O46" s="199"/>
      <c r="P46" s="136"/>
      <c r="Q46" s="136"/>
      <c r="R46" s="293"/>
      <c r="S46" s="294"/>
      <c r="T46" s="191"/>
    </row>
    <row r="47" spans="2:20" ht="15.75" customHeight="1" x14ac:dyDescent="0.3">
      <c r="C47" s="241"/>
      <c r="D47" s="242"/>
      <c r="E47" s="242"/>
      <c r="F47" s="242"/>
      <c r="G47" s="243"/>
      <c r="H47" s="190"/>
      <c r="I47" s="190"/>
      <c r="J47" s="190"/>
      <c r="K47" s="190"/>
      <c r="L47" s="199"/>
      <c r="M47" s="199"/>
      <c r="N47" s="199"/>
      <c r="O47" s="199"/>
      <c r="P47" s="136"/>
      <c r="Q47" s="136"/>
      <c r="R47" s="293"/>
      <c r="S47" s="294"/>
      <c r="T47" s="191"/>
    </row>
    <row r="48" spans="2:20" ht="15.75" customHeight="1" x14ac:dyDescent="0.3">
      <c r="C48" s="241"/>
      <c r="D48" s="242"/>
      <c r="E48" s="242"/>
      <c r="F48" s="242"/>
      <c r="G48" s="243"/>
      <c r="H48" s="190"/>
      <c r="I48" s="190"/>
      <c r="J48" s="190"/>
      <c r="K48" s="190"/>
      <c r="L48" s="199"/>
      <c r="M48" s="199"/>
      <c r="N48" s="199"/>
      <c r="O48" s="244"/>
      <c r="P48" s="203"/>
      <c r="Q48" s="203"/>
      <c r="R48" s="299"/>
      <c r="S48" s="300"/>
      <c r="T48" s="283"/>
    </row>
    <row r="49" spans="3:23" ht="15.75" customHeight="1" x14ac:dyDescent="0.3">
      <c r="C49" s="241"/>
      <c r="D49" s="242"/>
      <c r="E49" s="242"/>
      <c r="F49" s="242"/>
      <c r="G49" s="243"/>
      <c r="H49" s="190"/>
      <c r="I49" s="190"/>
      <c r="J49" s="190"/>
      <c r="K49" s="190"/>
      <c r="L49" s="199"/>
      <c r="M49" s="199"/>
      <c r="N49" s="199"/>
      <c r="O49" s="244"/>
      <c r="P49" s="203"/>
      <c r="Q49" s="203"/>
      <c r="R49" s="299"/>
      <c r="S49" s="300"/>
      <c r="T49" s="283"/>
    </row>
    <row r="50" spans="3:23" ht="15.75" customHeight="1" x14ac:dyDescent="0.3">
      <c r="C50" s="241"/>
      <c r="D50" s="242"/>
      <c r="E50" s="242"/>
      <c r="F50" s="242"/>
      <c r="G50" s="243"/>
      <c r="H50" s="190"/>
      <c r="I50" s="190"/>
      <c r="J50" s="190"/>
      <c r="K50" s="190"/>
      <c r="L50" s="199"/>
      <c r="M50" s="199"/>
      <c r="O50" s="143"/>
      <c r="P50" s="163"/>
      <c r="Q50" s="143"/>
      <c r="R50" s="143"/>
      <c r="S50" s="143"/>
      <c r="T50" s="162"/>
    </row>
    <row r="51" spans="3:23" ht="15.75" customHeight="1" x14ac:dyDescent="0.3">
      <c r="D51" s="130"/>
      <c r="E51" s="130"/>
      <c r="F51" s="376"/>
      <c r="O51" s="143"/>
      <c r="P51" s="143"/>
      <c r="Q51" s="143"/>
      <c r="R51" s="143"/>
      <c r="S51" s="143"/>
      <c r="T51" s="162"/>
    </row>
    <row r="52" spans="3:23" ht="15.75" customHeight="1" x14ac:dyDescent="0.3">
      <c r="D52" s="130"/>
      <c r="E52" s="130"/>
      <c r="F52" s="376"/>
      <c r="O52" s="143"/>
      <c r="P52" s="143"/>
      <c r="Q52" s="143"/>
      <c r="R52" s="143"/>
      <c r="S52" s="143"/>
      <c r="T52" s="146"/>
      <c r="V52" s="135" t="s">
        <v>202</v>
      </c>
      <c r="W52" s="168">
        <f>W15</f>
        <v>24841.31</v>
      </c>
    </row>
    <row r="53" spans="3:23" ht="15.75" customHeight="1" x14ac:dyDescent="0.3">
      <c r="F53" s="376"/>
    </row>
    <row r="54" spans="3:23" ht="15.75" customHeight="1" x14ac:dyDescent="0.3"/>
    <row r="55" spans="3:23" ht="15.75" customHeight="1" x14ac:dyDescent="0.3"/>
    <row r="56" spans="3:23" ht="15.75" customHeight="1" x14ac:dyDescent="0.3"/>
    <row r="57" spans="3:23" ht="15.75" customHeight="1" x14ac:dyDescent="0.3"/>
    <row r="58" spans="3:23" ht="15.75" customHeight="1" x14ac:dyDescent="0.3"/>
    <row r="59" spans="3:23" ht="15.75" customHeight="1" x14ac:dyDescent="0.3"/>
    <row r="60" spans="3:23" ht="15.75" customHeight="1" x14ac:dyDescent="0.3"/>
    <row r="61" spans="3:23" ht="15.75" customHeight="1" x14ac:dyDescent="0.3"/>
    <row r="62" spans="3:23" ht="15.75" customHeight="1" x14ac:dyDescent="0.3"/>
    <row r="63" spans="3:23" ht="15.75" customHeight="1" x14ac:dyDescent="0.3"/>
    <row r="64" spans="3:23" ht="15.75" customHeight="1" x14ac:dyDescent="0.3"/>
    <row r="65" ht="15.75" customHeight="1" x14ac:dyDescent="0.3"/>
  </sheetData>
  <mergeCells count="8">
    <mergeCell ref="U4:W4"/>
    <mergeCell ref="U5:W5"/>
    <mergeCell ref="H35:I35"/>
    <mergeCell ref="B31:I31"/>
    <mergeCell ref="B24:G24"/>
    <mergeCell ref="B20:G20"/>
    <mergeCell ref="B22:G22"/>
    <mergeCell ref="B25:G25"/>
  </mergeCells>
  <conditionalFormatting sqref="A9:M15 N9:X14 P7:P8 W7:W8 S7:S8">
    <cfRule type="expression" dxfId="79" priority="19">
      <formula>MOD(ROW(),2)=0</formula>
    </cfRule>
  </conditionalFormatting>
  <conditionalFormatting sqref="A7">
    <cfRule type="expression" dxfId="78" priority="14">
      <formula>MOD(ROW(),2)=0</formula>
    </cfRule>
  </conditionalFormatting>
  <conditionalFormatting sqref="B7:E7 J7:M7 G7">
    <cfRule type="expression" dxfId="77" priority="13">
      <formula>MOD(ROW(),2)=0</formula>
    </cfRule>
  </conditionalFormatting>
  <conditionalFormatting sqref="H7:I7">
    <cfRule type="expression" dxfId="76" priority="12">
      <formula>MOD(ROW(),2)=0</formula>
    </cfRule>
  </conditionalFormatting>
  <conditionalFormatting sqref="F7">
    <cfRule type="expression" dxfId="75" priority="11">
      <formula>MOD(ROW(),2)=0</formula>
    </cfRule>
  </conditionalFormatting>
  <conditionalFormatting sqref="R7:R8">
    <cfRule type="expression" dxfId="74" priority="10">
      <formula>MOD(ROW(),2)=0</formula>
    </cfRule>
  </conditionalFormatting>
  <conditionalFormatting sqref="U7:U8">
    <cfRule type="expression" dxfId="73" priority="9">
      <formula>MOD(ROW(),2)=0</formula>
    </cfRule>
  </conditionalFormatting>
  <conditionalFormatting sqref="N7:N8">
    <cfRule type="expression" dxfId="72" priority="8">
      <formula>MOD(ROW(),2)=0</formula>
    </cfRule>
  </conditionalFormatting>
  <conditionalFormatting sqref="X7:X8">
    <cfRule type="expression" dxfId="71" priority="6">
      <formula>MOD(ROW(),2)=0</formula>
    </cfRule>
  </conditionalFormatting>
  <conditionalFormatting sqref="O8">
    <cfRule type="expression" dxfId="70" priority="5">
      <formula>MOD(ROW(),2)=0</formula>
    </cfRule>
  </conditionalFormatting>
  <conditionalFormatting sqref="V8">
    <cfRule type="expression" dxfId="69" priority="4">
      <formula>MOD(ROW(),2)=0</formula>
    </cfRule>
  </conditionalFormatting>
  <conditionalFormatting sqref="A8:B8">
    <cfRule type="expression" dxfId="68" priority="3">
      <formula>MOD(ROW(),2)=0</formula>
    </cfRule>
  </conditionalFormatting>
  <conditionalFormatting sqref="C8 E8:M8">
    <cfRule type="expression" dxfId="67" priority="2">
      <formula>MOD(ROW(),2)=0</formula>
    </cfRule>
  </conditionalFormatting>
  <conditionalFormatting sqref="D8">
    <cfRule type="expression" dxfId="66" priority="1">
      <formula>MOD(ROW(),2)=0</formula>
    </cfRule>
  </conditionalFormatting>
  <hyperlinks>
    <hyperlink ref="B25" r:id="rId1" xr:uid="{00000000-0004-0000-2000-000000000000}"/>
  </hyperlinks>
  <printOptions horizontalCentered="1" gridLines="1"/>
  <pageMargins left="0" right="0" top="0.75" bottom="0.75" header="0.3" footer="0.3"/>
  <pageSetup scale="48"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pageSetUpPr fitToPage="1"/>
  </sheetPr>
  <dimension ref="A1:X63"/>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V52" sqref="V52:W52"/>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4.33203125" style="135" bestFit="1" customWidth="1"/>
    <col min="5" max="5" width="8.88671875" style="135" customWidth="1"/>
    <col min="6" max="6" width="19.44140625" style="137" bestFit="1" customWidth="1"/>
    <col min="7" max="7" width="23" style="137" bestFit="1" customWidth="1"/>
    <col min="8" max="8" width="11.5546875" style="135" customWidth="1"/>
    <col min="9" max="9" width="12.44140625" style="135" customWidth="1"/>
    <col min="10" max="10" width="13.33203125" style="135" customWidth="1"/>
    <col min="11" max="11" width="16.5546875" style="135" customWidth="1"/>
    <col min="12" max="12" width="15.88671875" style="135" bestFit="1" customWidth="1"/>
    <col min="13" max="13" width="20.88671875" style="135" customWidth="1"/>
    <col min="14" max="14" width="16" style="135" bestFit="1" customWidth="1"/>
    <col min="15" max="15" width="15.33203125" style="135" customWidth="1"/>
    <col min="16" max="16" width="16" style="135" bestFit="1" customWidth="1"/>
    <col min="17" max="17" width="3.109375" style="135" customWidth="1"/>
    <col min="18" max="18" width="16.88671875" style="135" customWidth="1"/>
    <col min="19" max="19" width="16" style="135" customWidth="1"/>
    <col min="20" max="20" width="4.33203125" style="135" customWidth="1"/>
    <col min="21" max="21" width="14.109375" style="135" bestFit="1" customWidth="1"/>
    <col min="22" max="22" width="11.6640625" style="135" customWidth="1"/>
    <col min="23" max="23" width="14.109375" style="135" bestFit="1" customWidth="1"/>
    <col min="24" max="24" width="14.33203125" style="135" customWidth="1"/>
    <col min="25" max="16384" width="9.109375" style="135"/>
  </cols>
  <sheetData>
    <row r="1" spans="1:24" ht="15.75" customHeight="1" x14ac:dyDescent="0.3">
      <c r="A1" s="134" t="s">
        <v>222</v>
      </c>
      <c r="T1" s="140"/>
    </row>
    <row r="2" spans="1:24" ht="15.75" customHeight="1" x14ac:dyDescent="0.3">
      <c r="A2" s="138" t="str">
        <f>('#1461 Inlet Grove Comm HS '!A2)</f>
        <v>Federal Grant Allocations/Reimbursements as of: 08/30/2024</v>
      </c>
      <c r="B2" s="193"/>
      <c r="N2" s="139"/>
      <c r="O2" s="139"/>
      <c r="Q2" s="140"/>
      <c r="R2" s="140"/>
      <c r="S2" s="140"/>
      <c r="T2" s="140"/>
    </row>
    <row r="3" spans="1:24" ht="15.75" customHeight="1" x14ac:dyDescent="0.3">
      <c r="A3" s="141" t="s">
        <v>47</v>
      </c>
      <c r="B3" s="132"/>
      <c r="D3" s="132"/>
      <c r="E3" s="132"/>
      <c r="F3" s="131"/>
      <c r="Q3" s="140"/>
      <c r="R3" s="140"/>
      <c r="S3" s="140"/>
      <c r="T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'#4013 Somerset Acad Canyons HS '!X6</f>
        <v>Available Budget as of 08/30/24</v>
      </c>
    </row>
    <row r="7" spans="1:24" ht="15.75" customHeight="1" x14ac:dyDescent="0.3">
      <c r="A7" s="158">
        <v>4228</v>
      </c>
      <c r="B7" s="135" t="s">
        <v>285</v>
      </c>
      <c r="C7" s="509" t="s">
        <v>286</v>
      </c>
      <c r="D7" s="137" t="s">
        <v>287</v>
      </c>
      <c r="E7" s="137" t="s">
        <v>280</v>
      </c>
      <c r="F7" s="166" t="s">
        <v>288</v>
      </c>
      <c r="G7" s="137" t="s">
        <v>6</v>
      </c>
      <c r="H7" s="289">
        <v>1.8800000000000001E-2</v>
      </c>
      <c r="I7" s="289">
        <v>0.161</v>
      </c>
      <c r="J7" s="166">
        <v>45565</v>
      </c>
      <c r="K7" s="166">
        <v>45566</v>
      </c>
      <c r="L7" s="166">
        <v>45314</v>
      </c>
      <c r="M7" s="137" t="s">
        <v>289</v>
      </c>
      <c r="N7" s="462">
        <v>31524.12</v>
      </c>
      <c r="O7" s="344">
        <v>0</v>
      </c>
      <c r="P7" s="345">
        <f t="shared" ref="P7:P14" si="0">N7+O7</f>
        <v>31524.12</v>
      </c>
      <c r="Q7" s="130"/>
      <c r="R7" s="491">
        <v>0</v>
      </c>
      <c r="S7" s="345">
        <f t="shared" ref="S7:S14" si="1">P7-R7</f>
        <v>31524.12</v>
      </c>
      <c r="T7" s="353"/>
      <c r="U7" s="491">
        <v>0</v>
      </c>
      <c r="V7" s="344">
        <v>0</v>
      </c>
      <c r="W7" s="345">
        <f t="shared" ref="W7:W8" si="2">U7+V7</f>
        <v>0</v>
      </c>
      <c r="X7" s="353">
        <f t="shared" ref="X7:X14" si="3">S7-W7</f>
        <v>31524.12</v>
      </c>
    </row>
    <row r="8" spans="1:24" ht="15.75" customHeight="1" x14ac:dyDescent="0.3">
      <c r="A8" s="137" t="s">
        <v>262</v>
      </c>
      <c r="B8" s="135" t="s">
        <v>246</v>
      </c>
      <c r="C8" s="480" t="s">
        <v>174</v>
      </c>
      <c r="D8" s="137" t="s">
        <v>175</v>
      </c>
      <c r="E8" s="137" t="s">
        <v>230</v>
      </c>
      <c r="F8" s="137" t="s">
        <v>231</v>
      </c>
      <c r="G8" s="137" t="s">
        <v>6</v>
      </c>
      <c r="H8" s="289">
        <v>0.05</v>
      </c>
      <c r="I8" s="289">
        <v>0.161</v>
      </c>
      <c r="J8" s="166">
        <v>45565</v>
      </c>
      <c r="K8" s="166">
        <v>45565</v>
      </c>
      <c r="L8" s="166">
        <v>44279</v>
      </c>
      <c r="M8" s="137" t="s">
        <v>177</v>
      </c>
      <c r="N8" s="343">
        <v>526883.28</v>
      </c>
      <c r="O8" s="344">
        <v>82.54</v>
      </c>
      <c r="P8" s="345">
        <f t="shared" si="0"/>
        <v>526965.82000000007</v>
      </c>
      <c r="Q8" s="481"/>
      <c r="R8" s="357">
        <v>526965.81999999995</v>
      </c>
      <c r="S8" s="345">
        <f t="shared" si="1"/>
        <v>0</v>
      </c>
      <c r="T8" s="353"/>
      <c r="U8" s="357">
        <v>0</v>
      </c>
      <c r="V8" s="344"/>
      <c r="W8" s="345">
        <f t="shared" si="2"/>
        <v>0</v>
      </c>
      <c r="X8" s="353">
        <f t="shared" si="3"/>
        <v>0</v>
      </c>
    </row>
    <row r="9" spans="1:24" ht="15.75" customHeight="1" x14ac:dyDescent="0.3">
      <c r="A9" s="137" t="s">
        <v>253</v>
      </c>
      <c r="B9" s="135" t="s">
        <v>247</v>
      </c>
      <c r="C9" s="480" t="s">
        <v>174</v>
      </c>
      <c r="D9" s="137" t="s">
        <v>175</v>
      </c>
      <c r="E9" s="137" t="s">
        <v>232</v>
      </c>
      <c r="F9" s="137" t="s">
        <v>245</v>
      </c>
      <c r="G9" s="137" t="s">
        <v>6</v>
      </c>
      <c r="H9" s="289">
        <v>0.05</v>
      </c>
      <c r="I9" s="289">
        <v>0.161</v>
      </c>
      <c r="J9" s="166">
        <v>45565</v>
      </c>
      <c r="K9" s="166">
        <v>45565</v>
      </c>
      <c r="L9" s="166">
        <v>44279</v>
      </c>
      <c r="M9" s="137" t="s">
        <v>209</v>
      </c>
      <c r="N9" s="343">
        <v>26909.39</v>
      </c>
      <c r="O9" s="344">
        <v>495.8</v>
      </c>
      <c r="P9" s="345">
        <f t="shared" si="0"/>
        <v>27405.19</v>
      </c>
      <c r="Q9" s="481"/>
      <c r="R9" s="357"/>
      <c r="S9" s="345">
        <f t="shared" si="1"/>
        <v>27405.19</v>
      </c>
      <c r="T9" s="353"/>
      <c r="U9" s="357"/>
      <c r="V9" s="344"/>
      <c r="W9" s="345">
        <f t="shared" ref="W9:W13" si="4">-U9+V9</f>
        <v>0</v>
      </c>
      <c r="X9" s="353">
        <f t="shared" si="3"/>
        <v>27405.19</v>
      </c>
    </row>
    <row r="10" spans="1:24" ht="15.75" customHeight="1" x14ac:dyDescent="0.3">
      <c r="A10" s="137" t="s">
        <v>254</v>
      </c>
      <c r="B10" s="135" t="s">
        <v>248</v>
      </c>
      <c r="C10" s="480" t="s">
        <v>174</v>
      </c>
      <c r="D10" s="137" t="s">
        <v>175</v>
      </c>
      <c r="E10" s="137" t="s">
        <v>234</v>
      </c>
      <c r="F10" s="137" t="s">
        <v>233</v>
      </c>
      <c r="G10" s="137" t="s">
        <v>6</v>
      </c>
      <c r="H10" s="289">
        <v>0.05</v>
      </c>
      <c r="I10" s="289">
        <v>0.161</v>
      </c>
      <c r="J10" s="166">
        <v>45565</v>
      </c>
      <c r="K10" s="166">
        <v>45565</v>
      </c>
      <c r="L10" s="166">
        <v>44279</v>
      </c>
      <c r="M10" s="137" t="s">
        <v>235</v>
      </c>
      <c r="N10" s="343">
        <v>12808.07</v>
      </c>
      <c r="O10" s="344"/>
      <c r="P10" s="345">
        <f t="shared" si="0"/>
        <v>12808.07</v>
      </c>
      <c r="Q10" s="481"/>
      <c r="R10" s="357"/>
      <c r="S10" s="345">
        <f t="shared" si="1"/>
        <v>12808.07</v>
      </c>
      <c r="T10" s="353"/>
      <c r="U10" s="357"/>
      <c r="V10" s="344"/>
      <c r="W10" s="345">
        <f t="shared" si="4"/>
        <v>0</v>
      </c>
      <c r="X10" s="353">
        <f t="shared" si="3"/>
        <v>12808.07</v>
      </c>
    </row>
    <row r="11" spans="1:24" ht="15.75" customHeight="1" x14ac:dyDescent="0.3">
      <c r="A11" s="137" t="s">
        <v>255</v>
      </c>
      <c r="B11" s="135" t="s">
        <v>192</v>
      </c>
      <c r="C11" s="480" t="s">
        <v>174</v>
      </c>
      <c r="D11" s="137" t="s">
        <v>175</v>
      </c>
      <c r="E11" s="137" t="s">
        <v>193</v>
      </c>
      <c r="F11" s="137" t="s">
        <v>176</v>
      </c>
      <c r="G11" s="137" t="s">
        <v>6</v>
      </c>
      <c r="H11" s="289">
        <v>0.05</v>
      </c>
      <c r="I11" s="289">
        <v>0.161</v>
      </c>
      <c r="J11" s="166">
        <v>45565</v>
      </c>
      <c r="K11" s="166">
        <v>45565</v>
      </c>
      <c r="L11" s="166">
        <v>44279</v>
      </c>
      <c r="M11" s="137" t="s">
        <v>177</v>
      </c>
      <c r="N11" s="343">
        <v>2107533.11</v>
      </c>
      <c r="O11" s="344">
        <v>330.15</v>
      </c>
      <c r="P11" s="345">
        <f t="shared" si="0"/>
        <v>2107863.2599999998</v>
      </c>
      <c r="Q11" s="481"/>
      <c r="R11" s="357">
        <v>1127259.6499999999</v>
      </c>
      <c r="S11" s="345">
        <f t="shared" si="1"/>
        <v>980603.60999999987</v>
      </c>
      <c r="T11" s="353"/>
      <c r="U11" s="357">
        <v>0</v>
      </c>
      <c r="V11" s="344"/>
      <c r="W11" s="345">
        <f>U11+V11</f>
        <v>0</v>
      </c>
      <c r="X11" s="353">
        <f t="shared" si="3"/>
        <v>980603.60999999987</v>
      </c>
    </row>
    <row r="12" spans="1:24" ht="15.75" customHeight="1" x14ac:dyDescent="0.3">
      <c r="A12" s="137" t="s">
        <v>256</v>
      </c>
      <c r="B12" s="135" t="s">
        <v>249</v>
      </c>
      <c r="C12" s="480" t="s">
        <v>174</v>
      </c>
      <c r="D12" s="137" t="s">
        <v>175</v>
      </c>
      <c r="E12" s="137" t="s">
        <v>236</v>
      </c>
      <c r="F12" s="137" t="s">
        <v>237</v>
      </c>
      <c r="G12" s="137" t="s">
        <v>6</v>
      </c>
      <c r="H12" s="289">
        <v>0.05</v>
      </c>
      <c r="I12" s="289">
        <v>0.161</v>
      </c>
      <c r="J12" s="166">
        <v>45565</v>
      </c>
      <c r="K12" s="166">
        <v>45565</v>
      </c>
      <c r="L12" s="166">
        <v>44279</v>
      </c>
      <c r="M12" s="137" t="s">
        <v>238</v>
      </c>
      <c r="N12" s="343">
        <v>14359.18</v>
      </c>
      <c r="O12" s="344"/>
      <c r="P12" s="345">
        <f t="shared" si="0"/>
        <v>14359.18</v>
      </c>
      <c r="Q12" s="481"/>
      <c r="R12" s="357"/>
      <c r="S12" s="345">
        <f t="shared" si="1"/>
        <v>14359.18</v>
      </c>
      <c r="T12" s="353"/>
      <c r="U12" s="357"/>
      <c r="V12" s="344"/>
      <c r="W12" s="345">
        <f t="shared" si="4"/>
        <v>0</v>
      </c>
      <c r="X12" s="353">
        <f t="shared" si="3"/>
        <v>14359.18</v>
      </c>
    </row>
    <row r="13" spans="1:24" ht="15.75" customHeight="1" x14ac:dyDescent="0.3">
      <c r="A13" s="137" t="s">
        <v>257</v>
      </c>
      <c r="B13" s="135" t="s">
        <v>269</v>
      </c>
      <c r="C13" s="480" t="s">
        <v>174</v>
      </c>
      <c r="D13" s="137" t="s">
        <v>175</v>
      </c>
      <c r="E13" s="137" t="s">
        <v>239</v>
      </c>
      <c r="F13" s="137" t="s">
        <v>240</v>
      </c>
      <c r="G13" s="137" t="s">
        <v>6</v>
      </c>
      <c r="H13" s="289">
        <v>0.05</v>
      </c>
      <c r="I13" s="289">
        <v>0.161</v>
      </c>
      <c r="J13" s="166">
        <v>45565</v>
      </c>
      <c r="K13" s="166">
        <v>45565</v>
      </c>
      <c r="L13" s="166">
        <v>44279</v>
      </c>
      <c r="M13" s="137" t="s">
        <v>241</v>
      </c>
      <c r="N13" s="343">
        <v>21212.68</v>
      </c>
      <c r="O13" s="344"/>
      <c r="P13" s="345">
        <f t="shared" si="0"/>
        <v>21212.68</v>
      </c>
      <c r="Q13" s="481"/>
      <c r="R13" s="357"/>
      <c r="S13" s="345">
        <f t="shared" si="1"/>
        <v>21212.68</v>
      </c>
      <c r="T13" s="353"/>
      <c r="U13" s="357"/>
      <c r="V13" s="344"/>
      <c r="W13" s="345">
        <f t="shared" si="4"/>
        <v>0</v>
      </c>
      <c r="X13" s="353">
        <f t="shared" si="3"/>
        <v>21212.68</v>
      </c>
    </row>
    <row r="14" spans="1:24" ht="15.75" customHeight="1" x14ac:dyDescent="0.3">
      <c r="A14" s="137" t="s">
        <v>258</v>
      </c>
      <c r="B14" s="135" t="s">
        <v>251</v>
      </c>
      <c r="C14" s="480" t="s">
        <v>174</v>
      </c>
      <c r="D14" s="137" t="s">
        <v>175</v>
      </c>
      <c r="E14" s="137" t="s">
        <v>242</v>
      </c>
      <c r="F14" s="137" t="s">
        <v>243</v>
      </c>
      <c r="G14" s="137" t="s">
        <v>6</v>
      </c>
      <c r="H14" s="289">
        <v>0.05</v>
      </c>
      <c r="I14" s="289">
        <v>0.161</v>
      </c>
      <c r="J14" s="166">
        <v>45565</v>
      </c>
      <c r="K14" s="166">
        <v>45565</v>
      </c>
      <c r="L14" s="166">
        <v>44279</v>
      </c>
      <c r="M14" s="137" t="s">
        <v>244</v>
      </c>
      <c r="N14" s="343">
        <v>71536.150000000009</v>
      </c>
      <c r="O14" s="344"/>
      <c r="P14" s="345">
        <f t="shared" si="0"/>
        <v>71536.150000000009</v>
      </c>
      <c r="Q14" s="481"/>
      <c r="R14" s="357"/>
      <c r="S14" s="345">
        <f t="shared" si="1"/>
        <v>71536.150000000009</v>
      </c>
      <c r="T14" s="353"/>
      <c r="U14" s="357"/>
      <c r="V14" s="344"/>
      <c r="W14" s="345">
        <f>-U14+V14</f>
        <v>0</v>
      </c>
      <c r="X14" s="353">
        <f t="shared" si="3"/>
        <v>71536.150000000009</v>
      </c>
    </row>
    <row r="15" spans="1:24" ht="15.75" customHeight="1" thickBot="1" x14ac:dyDescent="0.35">
      <c r="C15" s="178"/>
      <c r="D15" s="178"/>
      <c r="E15" s="178"/>
      <c r="H15" s="165"/>
      <c r="I15" s="165"/>
      <c r="J15" s="192"/>
      <c r="K15" s="192"/>
      <c r="L15" s="192"/>
      <c r="M15" s="218" t="s">
        <v>37</v>
      </c>
      <c r="N15" s="346">
        <f>SUM(N7:N14)</f>
        <v>2812765.98</v>
      </c>
      <c r="O15" s="347">
        <f>SUM(O7:O14)</f>
        <v>908.49</v>
      </c>
      <c r="P15" s="348">
        <f>SUM(P7:P14)</f>
        <v>2813674.47</v>
      </c>
      <c r="Q15" s="130"/>
      <c r="R15" s="346">
        <f>SUM(R7:R14)</f>
        <v>1654225.4699999997</v>
      </c>
      <c r="S15" s="348">
        <f>SUM(S7:S14)</f>
        <v>1159448.9999999995</v>
      </c>
      <c r="T15" s="130"/>
      <c r="U15" s="346">
        <f>SUM(U7:U14)</f>
        <v>0</v>
      </c>
      <c r="V15" s="347">
        <f>SUM(V7:V14)</f>
        <v>0</v>
      </c>
      <c r="W15" s="348">
        <f>SUM(W7:W14)</f>
        <v>0</v>
      </c>
      <c r="X15" s="424">
        <f>SUM(X7:X14)</f>
        <v>1159448.9999999995</v>
      </c>
    </row>
    <row r="16" spans="1:24" ht="15.75" customHeight="1" thickTop="1" x14ac:dyDescent="0.3">
      <c r="C16" s="178"/>
      <c r="D16" s="178"/>
      <c r="E16" s="178"/>
      <c r="H16" s="165"/>
      <c r="I16" s="165"/>
      <c r="J16" s="192"/>
      <c r="K16" s="192"/>
      <c r="L16" s="192"/>
      <c r="M16" s="218"/>
      <c r="N16" s="168"/>
      <c r="O16" s="168"/>
      <c r="P16" s="168"/>
      <c r="R16" s="168"/>
      <c r="S16" s="168"/>
      <c r="T16" s="167"/>
      <c r="U16" s="140"/>
    </row>
    <row r="17" spans="2:21" ht="15.75" customHeight="1" x14ac:dyDescent="0.3">
      <c r="B17" s="132" t="s">
        <v>109</v>
      </c>
      <c r="C17" s="178"/>
      <c r="D17" s="178"/>
      <c r="E17" s="178"/>
      <c r="M17" s="218"/>
      <c r="N17" s="168"/>
      <c r="O17" s="168"/>
      <c r="P17" s="168"/>
      <c r="R17" s="168"/>
      <c r="S17" s="168"/>
      <c r="T17" s="167"/>
      <c r="U17" s="140"/>
    </row>
    <row r="18" spans="2:21" ht="15.75" customHeight="1" x14ac:dyDescent="0.3">
      <c r="B18" s="582" t="s">
        <v>216</v>
      </c>
      <c r="C18" s="582"/>
      <c r="D18" s="582"/>
      <c r="E18" s="582"/>
      <c r="F18" s="582"/>
      <c r="G18" s="582"/>
      <c r="M18" s="218"/>
      <c r="N18" s="168"/>
      <c r="O18" s="168"/>
      <c r="P18" s="168"/>
      <c r="R18" s="168"/>
      <c r="S18" s="168"/>
      <c r="T18" s="167"/>
      <c r="U18" s="140"/>
    </row>
    <row r="19" spans="2:21" ht="15.75" customHeight="1" x14ac:dyDescent="0.3">
      <c r="C19" s="178"/>
      <c r="D19" s="178"/>
      <c r="E19" s="178"/>
      <c r="M19" s="218"/>
      <c r="N19" s="168"/>
      <c r="O19" s="168"/>
      <c r="P19" s="168"/>
      <c r="R19" s="168"/>
      <c r="S19" s="168"/>
      <c r="T19" s="167"/>
      <c r="U19" s="140"/>
    </row>
    <row r="20" spans="2:21" ht="15.75" customHeight="1" x14ac:dyDescent="0.3">
      <c r="B20" s="582" t="s">
        <v>113</v>
      </c>
      <c r="C20" s="582"/>
      <c r="D20" s="582"/>
      <c r="E20" s="582"/>
      <c r="F20" s="582"/>
      <c r="G20" s="582"/>
      <c r="M20" s="218"/>
      <c r="N20" s="168"/>
      <c r="O20" s="168"/>
      <c r="P20" s="168"/>
      <c r="R20" s="168"/>
      <c r="S20" s="168"/>
      <c r="T20" s="167"/>
      <c r="U20" s="140"/>
    </row>
    <row r="21" spans="2:21" ht="15.75" customHeight="1" x14ac:dyDescent="0.3">
      <c r="B21" s="173"/>
      <c r="C21" s="173"/>
      <c r="D21" s="173"/>
      <c r="E21" s="173"/>
      <c r="F21" s="174"/>
      <c r="G21" s="174"/>
      <c r="M21" s="218"/>
      <c r="N21" s="168"/>
      <c r="O21" s="168"/>
      <c r="P21" s="168"/>
      <c r="R21" s="168"/>
      <c r="S21" s="168"/>
      <c r="T21" s="167"/>
      <c r="U21" s="140"/>
    </row>
    <row r="22" spans="2:21" ht="15.75" customHeight="1" x14ac:dyDescent="0.3">
      <c r="B22" s="582" t="s">
        <v>134</v>
      </c>
      <c r="C22" s="582"/>
      <c r="D22" s="582"/>
      <c r="E22" s="582"/>
      <c r="F22" s="582"/>
      <c r="G22" s="582"/>
      <c r="M22" s="218"/>
      <c r="N22" s="168"/>
      <c r="O22" s="168"/>
      <c r="P22" s="168"/>
      <c r="R22" s="168"/>
      <c r="S22" s="168"/>
      <c r="T22" s="167"/>
      <c r="U22" s="140"/>
    </row>
    <row r="23" spans="2:21" ht="15.75" customHeight="1" x14ac:dyDescent="0.3">
      <c r="B23" s="593" t="s">
        <v>133</v>
      </c>
      <c r="C23" s="582"/>
      <c r="D23" s="582"/>
      <c r="E23" s="582"/>
      <c r="F23" s="582"/>
      <c r="G23" s="582"/>
      <c r="M23" s="218"/>
      <c r="N23" s="168"/>
      <c r="O23" s="168"/>
      <c r="P23" s="168"/>
      <c r="R23" s="168"/>
      <c r="S23" s="168"/>
      <c r="T23" s="167"/>
      <c r="U23" s="140"/>
    </row>
    <row r="24" spans="2:21" ht="15.75" customHeight="1" x14ac:dyDescent="0.3">
      <c r="B24" s="173"/>
      <c r="C24" s="173"/>
      <c r="D24" s="173"/>
      <c r="E24" s="173"/>
      <c r="F24" s="174"/>
      <c r="M24" s="218"/>
      <c r="N24" s="168"/>
      <c r="O24" s="168"/>
      <c r="P24" s="168"/>
      <c r="R24" s="168"/>
      <c r="S24" s="168"/>
      <c r="T24" s="167"/>
      <c r="U24" s="140"/>
    </row>
    <row r="25" spans="2:21" ht="15.75" customHeight="1" x14ac:dyDescent="0.3">
      <c r="B25" s="173"/>
      <c r="C25" s="173"/>
      <c r="D25" s="173"/>
      <c r="E25" s="173"/>
      <c r="F25" s="174"/>
      <c r="M25" s="218"/>
      <c r="N25" s="168"/>
      <c r="O25" s="168"/>
      <c r="P25" s="168"/>
      <c r="R25" s="168"/>
      <c r="S25" s="168"/>
      <c r="T25" s="167"/>
      <c r="U25" s="140"/>
    </row>
    <row r="26" spans="2:21" ht="15.75" customHeight="1" x14ac:dyDescent="0.3">
      <c r="B26" s="131" t="s">
        <v>96</v>
      </c>
      <c r="C26" s="176" t="s">
        <v>99</v>
      </c>
      <c r="D26" s="176" t="s">
        <v>100</v>
      </c>
      <c r="E26" s="176"/>
      <c r="F26" s="174"/>
      <c r="M26" s="218"/>
      <c r="N26" s="168"/>
      <c r="O26" s="168"/>
      <c r="P26" s="168"/>
      <c r="R26" s="168"/>
      <c r="S26" s="168"/>
      <c r="T26" s="167"/>
      <c r="U26" s="140"/>
    </row>
    <row r="27" spans="2:21" ht="15.75" customHeight="1" x14ac:dyDescent="0.3">
      <c r="B27" s="135" t="s">
        <v>206</v>
      </c>
      <c r="C27" s="178" t="s">
        <v>187</v>
      </c>
      <c r="D27" s="178" t="s">
        <v>188</v>
      </c>
      <c r="E27" s="178"/>
      <c r="M27" s="218"/>
      <c r="N27" s="168"/>
      <c r="O27" s="168"/>
      <c r="P27" s="168"/>
      <c r="R27" s="168"/>
      <c r="S27" s="168"/>
      <c r="T27" s="167"/>
      <c r="U27" s="140"/>
    </row>
    <row r="28" spans="2:21" ht="15.75" customHeight="1" x14ac:dyDescent="0.3">
      <c r="C28" s="178"/>
      <c r="D28" s="178"/>
      <c r="E28" s="178"/>
      <c r="M28" s="218"/>
      <c r="N28" s="168"/>
      <c r="O28" s="168"/>
      <c r="P28" s="168"/>
      <c r="R28" s="168"/>
      <c r="S28" s="168"/>
      <c r="T28" s="167"/>
      <c r="U28" s="140"/>
    </row>
    <row r="29" spans="2:21" ht="15.75" customHeight="1" x14ac:dyDescent="0.3">
      <c r="B29" s="581" t="s">
        <v>300</v>
      </c>
      <c r="C29" s="581"/>
      <c r="D29" s="581"/>
      <c r="E29" s="581"/>
      <c r="F29" s="581"/>
      <c r="G29" s="581"/>
      <c r="H29" s="581"/>
      <c r="I29" s="581"/>
      <c r="M29" s="218"/>
      <c r="N29" s="168"/>
      <c r="O29" s="168"/>
      <c r="P29" s="168"/>
      <c r="R29" s="168"/>
      <c r="S29" s="168"/>
      <c r="T29" s="167"/>
      <c r="U29" s="140"/>
    </row>
    <row r="30" spans="2:21" ht="15.75" customHeight="1" x14ac:dyDescent="0.3">
      <c r="B30" s="128"/>
      <c r="C30" s="178"/>
      <c r="D30" s="178"/>
      <c r="E30" s="178"/>
      <c r="M30" s="218"/>
      <c r="N30" s="168"/>
      <c r="O30" s="168"/>
      <c r="P30" s="168"/>
      <c r="R30" s="168"/>
      <c r="S30" s="168"/>
      <c r="T30" s="167"/>
      <c r="U30" s="140"/>
    </row>
    <row r="31" spans="2:21" ht="15.75" customHeight="1" x14ac:dyDescent="0.3">
      <c r="B31" s="187"/>
      <c r="C31" s="187"/>
      <c r="D31" s="187"/>
      <c r="E31" s="187"/>
      <c r="F31" s="210"/>
      <c r="G31" s="210"/>
      <c r="H31" s="187"/>
      <c r="I31" s="187"/>
      <c r="J31" s="187"/>
      <c r="K31" s="187"/>
      <c r="L31" s="187"/>
      <c r="M31" s="187"/>
      <c r="N31" s="187"/>
      <c r="O31" s="187"/>
      <c r="P31" s="187"/>
      <c r="Q31" s="187"/>
      <c r="R31" s="187"/>
      <c r="S31" s="187"/>
      <c r="T31" s="140"/>
      <c r="U31" s="140"/>
    </row>
    <row r="32" spans="2:21" ht="15.75" customHeight="1" x14ac:dyDescent="0.3">
      <c r="Q32" s="140"/>
      <c r="R32" s="295" t="s">
        <v>219</v>
      </c>
      <c r="T32" s="247"/>
    </row>
    <row r="33" spans="2:20" ht="15.75" customHeight="1" x14ac:dyDescent="0.3">
      <c r="B33" s="184" t="s">
        <v>218</v>
      </c>
      <c r="C33" s="185" t="s">
        <v>1</v>
      </c>
      <c r="D33" s="185"/>
      <c r="E33" s="185"/>
      <c r="F33" s="515" t="s">
        <v>33</v>
      </c>
      <c r="G33" s="549" t="s">
        <v>34</v>
      </c>
      <c r="H33" s="185"/>
      <c r="I33" s="185"/>
      <c r="J33" s="185"/>
      <c r="K33" s="185"/>
      <c r="L33" s="185"/>
      <c r="M33" s="185" t="s">
        <v>35</v>
      </c>
      <c r="N33" s="185" t="s">
        <v>36</v>
      </c>
      <c r="O33" s="187"/>
      <c r="P33" s="187"/>
      <c r="Q33" s="187"/>
      <c r="R33" s="187" t="s">
        <v>79</v>
      </c>
      <c r="S33" s="187"/>
      <c r="T33" s="296"/>
    </row>
    <row r="34" spans="2:20" ht="15.75" customHeight="1" x14ac:dyDescent="0.3">
      <c r="B34" s="189"/>
      <c r="C34" s="145"/>
      <c r="D34" s="145"/>
      <c r="E34" s="145"/>
      <c r="F34" s="516"/>
      <c r="G34" s="550"/>
      <c r="H34" s="145"/>
      <c r="I34" s="145"/>
      <c r="J34" s="145"/>
      <c r="K34" s="145"/>
      <c r="L34" s="145"/>
      <c r="M34" s="145"/>
      <c r="N34" s="145"/>
      <c r="R34" s="295"/>
    </row>
    <row r="35" spans="2:20" ht="15.75" customHeight="1" x14ac:dyDescent="0.3">
      <c r="B35" s="189"/>
      <c r="C35" s="469"/>
      <c r="D35" s="469"/>
      <c r="E35" s="469"/>
      <c r="F35" s="516"/>
      <c r="G35" s="550"/>
      <c r="H35" s="469"/>
      <c r="I35" s="469"/>
      <c r="J35" s="469"/>
      <c r="K35" s="469"/>
      <c r="L35" s="469"/>
      <c r="M35" s="469"/>
      <c r="N35" s="469"/>
      <c r="R35" s="295"/>
    </row>
    <row r="36" spans="2:20" ht="15.75" customHeight="1" x14ac:dyDescent="0.3">
      <c r="B36" s="189"/>
      <c r="C36" s="469"/>
      <c r="D36" s="469"/>
      <c r="E36" s="469"/>
      <c r="F36" s="516"/>
      <c r="G36" s="550"/>
      <c r="H36" s="469"/>
      <c r="I36" s="469"/>
      <c r="J36" s="469"/>
      <c r="K36" s="469"/>
      <c r="L36" s="469"/>
      <c r="M36" s="469"/>
      <c r="N36" s="469"/>
      <c r="R36" s="295"/>
    </row>
    <row r="37" spans="2:20" ht="15.75" customHeight="1" x14ac:dyDescent="0.3">
      <c r="B37" s="189"/>
      <c r="C37" s="469"/>
      <c r="D37" s="469"/>
      <c r="E37" s="469"/>
      <c r="F37" s="516"/>
      <c r="G37" s="550"/>
      <c r="H37" s="469"/>
      <c r="I37" s="469"/>
      <c r="J37" s="469"/>
      <c r="K37" s="469"/>
      <c r="L37" s="469"/>
      <c r="M37" s="469"/>
      <c r="N37" s="469"/>
      <c r="R37" s="295"/>
    </row>
    <row r="38" spans="2:20" ht="15.75" customHeight="1" x14ac:dyDescent="0.3">
      <c r="B38" s="189"/>
      <c r="C38" s="469"/>
      <c r="D38" s="469"/>
      <c r="E38" s="469"/>
      <c r="F38" s="516"/>
      <c r="G38" s="550"/>
      <c r="H38" s="469"/>
      <c r="I38" s="469"/>
      <c r="J38" s="469"/>
      <c r="K38" s="469"/>
      <c r="L38" s="469"/>
      <c r="M38" s="469"/>
      <c r="N38" s="469"/>
      <c r="R38" s="295"/>
    </row>
    <row r="39" spans="2:20" ht="15.75" customHeight="1" x14ac:dyDescent="0.3">
      <c r="B39" s="189"/>
      <c r="C39" s="145"/>
      <c r="D39" s="145"/>
      <c r="E39" s="145"/>
      <c r="F39" s="516"/>
      <c r="G39" s="550"/>
      <c r="H39" s="145"/>
      <c r="I39" s="145"/>
      <c r="J39" s="145"/>
      <c r="K39" s="145"/>
      <c r="L39" s="145"/>
      <c r="M39" s="145"/>
      <c r="N39" s="145"/>
      <c r="R39" s="295"/>
    </row>
    <row r="40" spans="2:20" ht="15.75" customHeight="1" x14ac:dyDescent="0.3">
      <c r="B40" s="189"/>
      <c r="C40" s="145"/>
      <c r="D40" s="145"/>
      <c r="E40" s="145"/>
      <c r="F40" s="516"/>
      <c r="G40" s="550"/>
      <c r="H40" s="145"/>
      <c r="I40" s="145"/>
      <c r="J40" s="145"/>
      <c r="K40" s="145"/>
      <c r="L40" s="145"/>
      <c r="M40" s="145"/>
      <c r="N40" s="145"/>
    </row>
    <row r="41" spans="2:20" ht="15.75" customHeight="1" x14ac:dyDescent="0.3">
      <c r="B41" s="146"/>
      <c r="C41" s="145"/>
      <c r="D41" s="145"/>
      <c r="E41" s="145"/>
      <c r="F41" s="516"/>
      <c r="O41" s="136"/>
      <c r="P41" s="136"/>
      <c r="Q41" s="136"/>
    </row>
    <row r="42" spans="2:20" ht="15.75" customHeight="1" x14ac:dyDescent="0.3">
      <c r="B42" s="146"/>
      <c r="C42" s="145"/>
      <c r="D42" s="145"/>
      <c r="E42" s="145"/>
      <c r="F42" s="516"/>
      <c r="O42" s="136"/>
      <c r="P42" s="136"/>
      <c r="Q42" s="136"/>
    </row>
    <row r="43" spans="2:20" ht="15.75" customHeight="1" x14ac:dyDescent="0.3">
      <c r="B43" s="146"/>
      <c r="C43" s="145"/>
      <c r="D43" s="145"/>
      <c r="E43" s="145"/>
      <c r="F43" s="516"/>
      <c r="O43" s="136"/>
      <c r="P43" s="136"/>
      <c r="Q43" s="136"/>
    </row>
    <row r="44" spans="2:20" ht="15.75" customHeight="1" x14ac:dyDescent="0.3">
      <c r="B44" s="146"/>
      <c r="C44" s="145"/>
      <c r="D44" s="145"/>
      <c r="E44" s="145"/>
      <c r="F44" s="516"/>
      <c r="O44" s="136"/>
      <c r="P44" s="136"/>
      <c r="Q44" s="136"/>
    </row>
    <row r="45" spans="2:20" ht="15.75" customHeight="1" x14ac:dyDescent="0.3">
      <c r="B45" s="146"/>
      <c r="C45" s="145"/>
      <c r="D45" s="145"/>
      <c r="E45" s="145"/>
      <c r="F45" s="516"/>
      <c r="O45" s="136"/>
      <c r="P45" s="203"/>
      <c r="Q45" s="203"/>
      <c r="R45" s="143"/>
      <c r="S45" s="143"/>
      <c r="T45" s="143"/>
    </row>
    <row r="46" spans="2:20" ht="15.75" customHeight="1" x14ac:dyDescent="0.3">
      <c r="B46" s="146"/>
      <c r="C46" s="145"/>
      <c r="D46" s="145"/>
      <c r="E46" s="145"/>
      <c r="F46" s="516"/>
      <c r="O46" s="136"/>
      <c r="P46" s="203"/>
      <c r="Q46" s="203"/>
      <c r="R46" s="143"/>
      <c r="S46" s="143"/>
      <c r="T46" s="143"/>
    </row>
    <row r="47" spans="2:20" ht="15.75" customHeight="1" x14ac:dyDescent="0.3">
      <c r="B47" s="146"/>
      <c r="C47" s="145"/>
      <c r="D47" s="145"/>
      <c r="E47" s="145"/>
      <c r="F47" s="516"/>
      <c r="O47" s="136"/>
      <c r="P47" s="203"/>
      <c r="Q47" s="203"/>
      <c r="R47" s="143"/>
      <c r="S47" s="143"/>
      <c r="T47" s="143"/>
    </row>
    <row r="48" spans="2:20" ht="15.75" customHeight="1" x14ac:dyDescent="0.3">
      <c r="P48" s="163"/>
      <c r="Q48" s="143"/>
      <c r="R48" s="143"/>
      <c r="S48" s="143"/>
      <c r="T48" s="163"/>
    </row>
    <row r="49" spans="16:23" ht="15.75" customHeight="1" x14ac:dyDescent="0.3">
      <c r="P49" s="143"/>
      <c r="Q49" s="143"/>
      <c r="R49" s="143"/>
      <c r="S49" s="143"/>
      <c r="T49" s="143"/>
    </row>
    <row r="50" spans="16:23" ht="15.75" customHeight="1" x14ac:dyDescent="0.3">
      <c r="P50" s="143"/>
      <c r="Q50" s="143"/>
      <c r="R50" s="143"/>
      <c r="S50" s="143"/>
      <c r="T50" s="143"/>
    </row>
    <row r="51" spans="16:23" ht="15.75" customHeight="1" x14ac:dyDescent="0.3"/>
    <row r="52" spans="16:23" ht="15.75" customHeight="1" x14ac:dyDescent="0.3">
      <c r="V52" s="401" t="s">
        <v>202</v>
      </c>
      <c r="W52" s="168">
        <f>W15</f>
        <v>0</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sheetData>
  <mergeCells count="7">
    <mergeCell ref="U4:W4"/>
    <mergeCell ref="U5:W5"/>
    <mergeCell ref="B29:I29"/>
    <mergeCell ref="B23:G23"/>
    <mergeCell ref="B22:G22"/>
    <mergeCell ref="B18:G18"/>
    <mergeCell ref="B20:G20"/>
  </mergeCells>
  <conditionalFormatting sqref="N7:P7 A8:P14 R7:S14 U7:X14">
    <cfRule type="expression" dxfId="65" priority="9">
      <formula>MOD(ROW(),2)=0</formula>
    </cfRule>
  </conditionalFormatting>
  <conditionalFormatting sqref="A7">
    <cfRule type="expression" dxfId="64" priority="6">
      <formula>MOD(ROW(),2)=0</formula>
    </cfRule>
  </conditionalFormatting>
  <conditionalFormatting sqref="B7:E7 J7:M7 G7">
    <cfRule type="expression" dxfId="63" priority="5">
      <formula>MOD(ROW(),2)=0</formula>
    </cfRule>
  </conditionalFormatting>
  <conditionalFormatting sqref="H7:I7">
    <cfRule type="expression" dxfId="62" priority="4">
      <formula>MOD(ROW(),2)=0</formula>
    </cfRule>
  </conditionalFormatting>
  <conditionalFormatting sqref="F7">
    <cfRule type="expression" dxfId="61" priority="3">
      <formula>MOD(ROW(),2)=0</formula>
    </cfRule>
  </conditionalFormatting>
  <hyperlinks>
    <hyperlink ref="B23" r:id="rId1" xr:uid="{00000000-0004-0000-2100-000000000000}"/>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Y63"/>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3.5546875" style="135" customWidth="1"/>
    <col min="3" max="3" width="21.44140625" style="135" bestFit="1" customWidth="1"/>
    <col min="4" max="4" width="14.33203125" style="135" customWidth="1"/>
    <col min="5" max="5" width="9.5546875" style="135" customWidth="1"/>
    <col min="6" max="6" width="19.44140625" style="137" customWidth="1"/>
    <col min="7" max="7" width="23" style="137" customWidth="1"/>
    <col min="8" max="8" width="10.44140625" style="135" customWidth="1"/>
    <col min="9" max="9" width="13.109375" style="135" customWidth="1"/>
    <col min="10" max="10" width="13.33203125" style="135" customWidth="1"/>
    <col min="11" max="11" width="16.109375" style="135" bestFit="1" customWidth="1"/>
    <col min="12" max="12" width="11.88671875" style="135" customWidth="1"/>
    <col min="13" max="13" width="20.5546875" style="135" customWidth="1"/>
    <col min="14" max="14" width="14" style="135" bestFit="1" customWidth="1"/>
    <col min="15" max="15" width="13" style="135" customWidth="1"/>
    <col min="16" max="16" width="14" style="135" bestFit="1" customWidth="1"/>
    <col min="17" max="17" width="3.6640625" style="135" customWidth="1"/>
    <col min="18" max="18" width="16.88671875" style="135" customWidth="1"/>
    <col min="19" max="19" width="16.6640625" style="135" customWidth="1"/>
    <col min="20" max="20" width="3.6640625" style="135" customWidth="1"/>
    <col min="21" max="21" width="14" style="135" bestFit="1" customWidth="1"/>
    <col min="22" max="22" width="14.88671875" style="135" bestFit="1" customWidth="1"/>
    <col min="23" max="23" width="14" style="135" bestFit="1" customWidth="1"/>
    <col min="24" max="24" width="14.33203125" style="135" customWidth="1"/>
    <col min="25" max="16384" width="9.109375" style="135"/>
  </cols>
  <sheetData>
    <row r="1" spans="1:25" ht="15.75" customHeight="1" x14ac:dyDescent="0.3">
      <c r="A1" s="132" t="s">
        <v>150</v>
      </c>
      <c r="T1" s="140"/>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149</v>
      </c>
      <c r="B3" s="132"/>
      <c r="D3" s="132"/>
      <c r="E3" s="132"/>
      <c r="F3" s="131"/>
      <c r="Q3" s="140"/>
      <c r="R3" s="140"/>
      <c r="S3" s="140"/>
      <c r="T3" s="140"/>
      <c r="U3" s="136"/>
      <c r="V3" s="142"/>
    </row>
    <row r="4" spans="1:25" ht="15.75" customHeight="1" x14ac:dyDescent="0.3">
      <c r="A4" s="132" t="s">
        <v>151</v>
      </c>
      <c r="N4" s="144"/>
      <c r="O4" s="144"/>
      <c r="P4" s="144"/>
      <c r="Q4" s="145"/>
      <c r="R4" s="140"/>
      <c r="S4" s="140"/>
      <c r="T4" s="145"/>
      <c r="U4" s="577" t="s">
        <v>298</v>
      </c>
      <c r="V4" s="577"/>
      <c r="W4" s="577"/>
      <c r="X4" s="146"/>
    </row>
    <row r="5" spans="1:25" ht="15" thickBot="1" x14ac:dyDescent="0.35">
      <c r="H5" s="147"/>
      <c r="I5" s="147"/>
      <c r="N5" s="144"/>
      <c r="O5" s="144"/>
      <c r="P5" s="144"/>
      <c r="Q5" s="145"/>
      <c r="R5" s="148"/>
      <c r="S5" s="148"/>
      <c r="T5" s="145"/>
      <c r="U5" s="579"/>
      <c r="V5" s="579"/>
      <c r="W5" s="579"/>
      <c r="X5" s="149"/>
    </row>
    <row r="6" spans="1:25" s="196" customFormat="1" ht="7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'#4020 Franklin Acd Boynton Bch '!X6</f>
        <v>Available Budget as of 08/30/24</v>
      </c>
      <c r="Y6" s="238"/>
    </row>
    <row r="7" spans="1:25" ht="15.75" customHeight="1" x14ac:dyDescent="0.3">
      <c r="A7" s="137" t="s">
        <v>262</v>
      </c>
      <c r="B7" s="135" t="s">
        <v>246</v>
      </c>
      <c r="C7" s="480" t="s">
        <v>174</v>
      </c>
      <c r="D7" s="137" t="s">
        <v>175</v>
      </c>
      <c r="E7" s="137" t="s">
        <v>230</v>
      </c>
      <c r="F7" s="137" t="s">
        <v>231</v>
      </c>
      <c r="G7" s="229" t="s">
        <v>6</v>
      </c>
      <c r="H7" s="289">
        <v>0.05</v>
      </c>
      <c r="I7" s="289">
        <v>0.161</v>
      </c>
      <c r="J7" s="166">
        <v>45565</v>
      </c>
      <c r="K7" s="166">
        <v>45565</v>
      </c>
      <c r="L7" s="166">
        <v>44279</v>
      </c>
      <c r="M7" s="137" t="s">
        <v>177</v>
      </c>
      <c r="N7" s="462">
        <v>90770.78</v>
      </c>
      <c r="O7" s="344">
        <v>14.22</v>
      </c>
      <c r="P7" s="345">
        <f t="shared" ref="P7:P12" si="0">N7+O7</f>
        <v>90785</v>
      </c>
      <c r="Q7" s="481"/>
      <c r="R7" s="491">
        <f>3706.25+87078.75</f>
        <v>90785</v>
      </c>
      <c r="S7" s="345">
        <f t="shared" ref="S7:S12" si="1">P7-R7</f>
        <v>0</v>
      </c>
      <c r="T7" s="353"/>
      <c r="U7" s="491">
        <v>0</v>
      </c>
      <c r="V7" s="344"/>
      <c r="W7" s="419">
        <f t="shared" ref="W7:W12" si="2">U7+V7</f>
        <v>0</v>
      </c>
      <c r="X7" s="402">
        <f t="shared" ref="X7:X12" si="3">S7-W7</f>
        <v>0</v>
      </c>
    </row>
    <row r="8" spans="1:25" ht="15.75" customHeight="1" x14ac:dyDescent="0.3">
      <c r="A8" s="137" t="s">
        <v>253</v>
      </c>
      <c r="B8" s="135" t="s">
        <v>247</v>
      </c>
      <c r="C8" s="480" t="s">
        <v>174</v>
      </c>
      <c r="D8" s="137" t="s">
        <v>175</v>
      </c>
      <c r="E8" s="137" t="s">
        <v>232</v>
      </c>
      <c r="F8" s="137" t="s">
        <v>245</v>
      </c>
      <c r="G8" s="229" t="s">
        <v>6</v>
      </c>
      <c r="H8" s="289">
        <v>0.05</v>
      </c>
      <c r="I8" s="289">
        <v>0.161</v>
      </c>
      <c r="J8" s="166">
        <v>45565</v>
      </c>
      <c r="K8" s="166">
        <v>45565</v>
      </c>
      <c r="L8" s="166">
        <v>44279</v>
      </c>
      <c r="M8" s="137" t="s">
        <v>209</v>
      </c>
      <c r="N8" s="343">
        <v>6572.46</v>
      </c>
      <c r="O8" s="344">
        <v>121.1</v>
      </c>
      <c r="P8" s="345">
        <f t="shared" si="0"/>
        <v>6693.56</v>
      </c>
      <c r="Q8" s="481"/>
      <c r="R8" s="357"/>
      <c r="S8" s="345">
        <f t="shared" si="1"/>
        <v>6693.56</v>
      </c>
      <c r="T8" s="353"/>
      <c r="U8" s="357">
        <v>6693.56</v>
      </c>
      <c r="V8" s="344"/>
      <c r="W8" s="419">
        <f t="shared" si="2"/>
        <v>6693.56</v>
      </c>
      <c r="X8" s="402">
        <f t="shared" si="3"/>
        <v>0</v>
      </c>
    </row>
    <row r="9" spans="1:25" ht="15.75" customHeight="1" x14ac:dyDescent="0.3">
      <c r="A9" s="137" t="s">
        <v>254</v>
      </c>
      <c r="B9" s="135" t="s">
        <v>248</v>
      </c>
      <c r="C9" s="480" t="s">
        <v>174</v>
      </c>
      <c r="D9" s="137" t="s">
        <v>175</v>
      </c>
      <c r="E9" s="137" t="s">
        <v>234</v>
      </c>
      <c r="F9" s="137" t="s">
        <v>233</v>
      </c>
      <c r="G9" s="229" t="s">
        <v>6</v>
      </c>
      <c r="H9" s="289">
        <v>0.05</v>
      </c>
      <c r="I9" s="289">
        <v>0.161</v>
      </c>
      <c r="J9" s="166">
        <v>45565</v>
      </c>
      <c r="K9" s="166">
        <v>45565</v>
      </c>
      <c r="L9" s="166">
        <v>44279</v>
      </c>
      <c r="M9" s="137" t="s">
        <v>235</v>
      </c>
      <c r="N9" s="343">
        <v>3128.3</v>
      </c>
      <c r="O9" s="344"/>
      <c r="P9" s="345">
        <f t="shared" si="0"/>
        <v>3128.3</v>
      </c>
      <c r="Q9" s="481"/>
      <c r="R9" s="357"/>
      <c r="S9" s="345">
        <f t="shared" si="1"/>
        <v>3128.3</v>
      </c>
      <c r="T9" s="353"/>
      <c r="U9" s="357"/>
      <c r="V9" s="344"/>
      <c r="W9" s="419">
        <f t="shared" si="2"/>
        <v>0</v>
      </c>
      <c r="X9" s="402">
        <f t="shared" si="3"/>
        <v>3128.3</v>
      </c>
    </row>
    <row r="10" spans="1:25" ht="15.75" customHeight="1" x14ac:dyDescent="0.3">
      <c r="A10" s="137" t="s">
        <v>255</v>
      </c>
      <c r="B10" s="135" t="s">
        <v>192</v>
      </c>
      <c r="C10" s="480" t="s">
        <v>174</v>
      </c>
      <c r="D10" s="137" t="s">
        <v>175</v>
      </c>
      <c r="E10" s="137" t="s">
        <v>193</v>
      </c>
      <c r="F10" s="137" t="s">
        <v>176</v>
      </c>
      <c r="G10" s="229" t="s">
        <v>6</v>
      </c>
      <c r="H10" s="289">
        <v>0.05</v>
      </c>
      <c r="I10" s="289">
        <v>0.161</v>
      </c>
      <c r="J10" s="166">
        <v>45565</v>
      </c>
      <c r="K10" s="166">
        <v>45565</v>
      </c>
      <c r="L10" s="166">
        <v>44279</v>
      </c>
      <c r="M10" s="137" t="s">
        <v>177</v>
      </c>
      <c r="N10" s="343">
        <v>363083.11</v>
      </c>
      <c r="O10" s="344">
        <v>56.88</v>
      </c>
      <c r="P10" s="345">
        <f t="shared" si="0"/>
        <v>363139.99</v>
      </c>
      <c r="Q10" s="481"/>
      <c r="R10" s="357">
        <f>1381.38+89735.65+272022.96</f>
        <v>363139.99</v>
      </c>
      <c r="S10" s="345">
        <f t="shared" si="1"/>
        <v>0</v>
      </c>
      <c r="T10" s="353"/>
      <c r="U10" s="357">
        <v>0</v>
      </c>
      <c r="V10" s="344"/>
      <c r="W10" s="419">
        <f t="shared" si="2"/>
        <v>0</v>
      </c>
      <c r="X10" s="402">
        <f t="shared" si="3"/>
        <v>0</v>
      </c>
    </row>
    <row r="11" spans="1:25" ht="15.75" customHeight="1" x14ac:dyDescent="0.3">
      <c r="A11" s="137" t="s">
        <v>256</v>
      </c>
      <c r="B11" s="135" t="s">
        <v>249</v>
      </c>
      <c r="C11" s="480" t="s">
        <v>174</v>
      </c>
      <c r="D11" s="137" t="s">
        <v>175</v>
      </c>
      <c r="E11" s="137" t="s">
        <v>236</v>
      </c>
      <c r="F11" s="137" t="s">
        <v>237</v>
      </c>
      <c r="G11" s="229" t="s">
        <v>6</v>
      </c>
      <c r="H11" s="289">
        <v>0.05</v>
      </c>
      <c r="I11" s="289">
        <v>0.161</v>
      </c>
      <c r="J11" s="166">
        <v>45565</v>
      </c>
      <c r="K11" s="166">
        <v>45565</v>
      </c>
      <c r="L11" s="166">
        <v>44279</v>
      </c>
      <c r="M11" s="137" t="s">
        <v>238</v>
      </c>
      <c r="N11" s="343">
        <v>3490.38</v>
      </c>
      <c r="O11" s="344"/>
      <c r="P11" s="345">
        <f t="shared" si="0"/>
        <v>3490.38</v>
      </c>
      <c r="Q11" s="481"/>
      <c r="R11" s="357"/>
      <c r="S11" s="345">
        <f t="shared" si="1"/>
        <v>3490.38</v>
      </c>
      <c r="T11" s="353"/>
      <c r="U11" s="357"/>
      <c r="V11" s="344"/>
      <c r="W11" s="419">
        <f t="shared" si="2"/>
        <v>0</v>
      </c>
      <c r="X11" s="402">
        <f t="shared" si="3"/>
        <v>3490.38</v>
      </c>
    </row>
    <row r="12" spans="1:25" ht="15.75" customHeight="1" x14ac:dyDescent="0.3">
      <c r="A12" s="137" t="s">
        <v>257</v>
      </c>
      <c r="B12" s="135" t="s">
        <v>269</v>
      </c>
      <c r="C12" s="480" t="s">
        <v>174</v>
      </c>
      <c r="D12" s="137" t="s">
        <v>175</v>
      </c>
      <c r="E12" s="137" t="s">
        <v>239</v>
      </c>
      <c r="F12" s="137" t="s">
        <v>240</v>
      </c>
      <c r="G12" s="229" t="s">
        <v>6</v>
      </c>
      <c r="H12" s="289">
        <v>0.05</v>
      </c>
      <c r="I12" s="289">
        <v>0.161</v>
      </c>
      <c r="J12" s="166">
        <v>45565</v>
      </c>
      <c r="K12" s="166">
        <v>45565</v>
      </c>
      <c r="L12" s="166">
        <v>44279</v>
      </c>
      <c r="M12" s="137" t="s">
        <v>241</v>
      </c>
      <c r="N12" s="343">
        <v>5181.07</v>
      </c>
      <c r="O12" s="344"/>
      <c r="P12" s="345">
        <f t="shared" si="0"/>
        <v>5181.07</v>
      </c>
      <c r="Q12" s="481"/>
      <c r="R12" s="357"/>
      <c r="S12" s="345">
        <f t="shared" si="1"/>
        <v>5181.07</v>
      </c>
      <c r="T12" s="353"/>
      <c r="U12" s="357">
        <v>4607.42</v>
      </c>
      <c r="V12" s="344"/>
      <c r="W12" s="419">
        <f t="shared" si="2"/>
        <v>4607.42</v>
      </c>
      <c r="X12" s="402">
        <f t="shared" si="3"/>
        <v>573.64999999999964</v>
      </c>
    </row>
    <row r="13" spans="1:25" ht="15.75" customHeight="1" thickBot="1" x14ac:dyDescent="0.35">
      <c r="C13" s="137"/>
      <c r="D13" s="137"/>
      <c r="E13" s="137"/>
      <c r="J13" s="192"/>
      <c r="K13" s="192"/>
      <c r="L13" s="192"/>
      <c r="M13" s="169" t="s">
        <v>37</v>
      </c>
      <c r="N13" s="346">
        <f>SUM(N7:N12)</f>
        <v>472226.10000000003</v>
      </c>
      <c r="O13" s="347">
        <f>SUM(O7:O12)</f>
        <v>192.2</v>
      </c>
      <c r="P13" s="348">
        <f>SUM(P7:P12)</f>
        <v>472418.3</v>
      </c>
      <c r="Q13" s="130"/>
      <c r="R13" s="346">
        <f>SUM(R7:R12)</f>
        <v>453924.99</v>
      </c>
      <c r="S13" s="348">
        <f>SUM(S7:S12)</f>
        <v>18493.310000000001</v>
      </c>
      <c r="T13" s="130"/>
      <c r="U13" s="346">
        <f>SUM(U7:U12)</f>
        <v>11300.98</v>
      </c>
      <c r="V13" s="347">
        <f>SUM(V7:V12)</f>
        <v>0</v>
      </c>
      <c r="W13" s="421">
        <f>SUM(W7:W12)</f>
        <v>11300.98</v>
      </c>
      <c r="X13" s="424">
        <f>SUM(X7:X12)</f>
        <v>7192.33</v>
      </c>
    </row>
    <row r="14" spans="1:25" ht="15.75" customHeight="1" thickTop="1" x14ac:dyDescent="0.3">
      <c r="C14" s="137"/>
      <c r="D14" s="137"/>
      <c r="E14" s="137"/>
      <c r="J14" s="192"/>
      <c r="K14" s="192"/>
      <c r="L14" s="192"/>
      <c r="M14" s="169"/>
      <c r="N14" s="168"/>
      <c r="O14" s="168"/>
      <c r="P14" s="168"/>
      <c r="Q14" s="168"/>
      <c r="R14" s="168"/>
      <c r="S14" s="168"/>
      <c r="T14" s="167"/>
      <c r="U14" s="140"/>
    </row>
    <row r="15" spans="1:25" ht="15.75" customHeight="1" x14ac:dyDescent="0.3">
      <c r="C15" s="137"/>
      <c r="D15" s="137"/>
      <c r="E15" s="137"/>
      <c r="J15" s="192"/>
      <c r="K15" s="192"/>
      <c r="L15" s="192"/>
      <c r="M15" s="169"/>
      <c r="N15" s="168"/>
      <c r="O15" s="168"/>
      <c r="P15" s="168"/>
      <c r="Q15" s="168"/>
      <c r="R15" s="168"/>
      <c r="S15" s="167"/>
      <c r="T15" s="167"/>
      <c r="U15" s="140"/>
    </row>
    <row r="16" spans="1:25" ht="15.75" customHeight="1" x14ac:dyDescent="0.3">
      <c r="B16" s="132" t="s">
        <v>109</v>
      </c>
      <c r="C16" s="178"/>
      <c r="D16" s="178"/>
      <c r="E16" s="178"/>
      <c r="S16" s="140"/>
      <c r="T16" s="140"/>
      <c r="U16" s="140"/>
    </row>
    <row r="17" spans="1:21" ht="15.75" customHeight="1" x14ac:dyDescent="0.3">
      <c r="B17" s="582" t="s">
        <v>216</v>
      </c>
      <c r="C17" s="582"/>
      <c r="D17" s="582"/>
      <c r="E17" s="582"/>
      <c r="F17" s="582"/>
      <c r="G17" s="582"/>
      <c r="S17" s="140"/>
      <c r="T17" s="140"/>
      <c r="U17" s="140"/>
    </row>
    <row r="18" spans="1:21" ht="15.75" customHeight="1" x14ac:dyDescent="0.3">
      <c r="C18" s="178"/>
      <c r="D18" s="178"/>
      <c r="E18" s="178"/>
      <c r="S18" s="140"/>
      <c r="T18" s="140"/>
      <c r="U18" s="140"/>
    </row>
    <row r="19" spans="1:21" ht="15.75" customHeight="1" x14ac:dyDescent="0.3">
      <c r="B19" s="582" t="s">
        <v>113</v>
      </c>
      <c r="C19" s="582"/>
      <c r="D19" s="582"/>
      <c r="E19" s="582"/>
      <c r="F19" s="582"/>
      <c r="G19" s="582"/>
      <c r="S19" s="140"/>
      <c r="T19" s="140"/>
      <c r="U19" s="140"/>
    </row>
    <row r="20" spans="1:21" ht="15.75" customHeight="1" x14ac:dyDescent="0.3">
      <c r="B20" s="173"/>
      <c r="C20" s="173"/>
      <c r="D20" s="173"/>
      <c r="E20" s="173"/>
      <c r="F20" s="174"/>
      <c r="S20" s="140"/>
      <c r="T20" s="140"/>
      <c r="U20" s="140"/>
    </row>
    <row r="21" spans="1:21" ht="15.75" customHeight="1" x14ac:dyDescent="0.3">
      <c r="B21" s="582" t="s">
        <v>134</v>
      </c>
      <c r="C21" s="582"/>
      <c r="D21" s="582"/>
      <c r="E21" s="582"/>
      <c r="F21" s="582"/>
      <c r="G21" s="582"/>
      <c r="S21" s="140"/>
      <c r="T21" s="140"/>
      <c r="U21" s="140"/>
    </row>
    <row r="22" spans="1:21" ht="15.75" customHeight="1" x14ac:dyDescent="0.3">
      <c r="B22" s="593" t="s">
        <v>133</v>
      </c>
      <c r="C22" s="582"/>
      <c r="D22" s="582"/>
      <c r="E22" s="582"/>
      <c r="F22" s="582"/>
      <c r="G22" s="582"/>
      <c r="S22" s="140"/>
      <c r="T22" s="140"/>
      <c r="U22" s="140"/>
    </row>
    <row r="23" spans="1:21" ht="15.75" customHeight="1" x14ac:dyDescent="0.3">
      <c r="B23" s="173"/>
      <c r="C23" s="173"/>
      <c r="D23" s="173"/>
      <c r="E23" s="173"/>
      <c r="F23" s="174"/>
      <c r="S23" s="140"/>
      <c r="T23" s="140"/>
      <c r="U23" s="140"/>
    </row>
    <row r="24" spans="1:21" ht="15.75" customHeight="1" x14ac:dyDescent="0.3">
      <c r="B24" s="131" t="s">
        <v>96</v>
      </c>
      <c r="C24" s="176" t="s">
        <v>99</v>
      </c>
      <c r="D24" s="176" t="s">
        <v>100</v>
      </c>
      <c r="E24" s="176"/>
      <c r="F24" s="174"/>
      <c r="S24" s="140"/>
      <c r="T24" s="140"/>
      <c r="U24" s="140"/>
    </row>
    <row r="25" spans="1:21" ht="15.75" customHeight="1" x14ac:dyDescent="0.3">
      <c r="B25" s="135" t="s">
        <v>206</v>
      </c>
      <c r="C25" s="178" t="s">
        <v>187</v>
      </c>
      <c r="D25" s="178" t="s">
        <v>188</v>
      </c>
      <c r="E25" s="178"/>
      <c r="S25" s="140"/>
      <c r="T25" s="140"/>
      <c r="U25" s="140"/>
    </row>
    <row r="26" spans="1:21" ht="15.75" customHeight="1" x14ac:dyDescent="0.3">
      <c r="C26" s="178"/>
      <c r="D26" s="178"/>
      <c r="E26" s="178"/>
      <c r="S26" s="140"/>
      <c r="T26" s="140"/>
      <c r="U26" s="140"/>
    </row>
    <row r="27" spans="1:21" ht="15.75" customHeight="1" x14ac:dyDescent="0.3">
      <c r="A27" s="128"/>
      <c r="B27" s="581" t="s">
        <v>300</v>
      </c>
      <c r="C27" s="581"/>
      <c r="D27" s="581"/>
      <c r="E27" s="581"/>
      <c r="F27" s="581"/>
      <c r="G27" s="581"/>
      <c r="H27" s="581"/>
      <c r="I27" s="581"/>
      <c r="S27" s="140"/>
      <c r="T27" s="140"/>
      <c r="U27" s="140"/>
    </row>
    <row r="28" spans="1:21" ht="15.75" customHeight="1" x14ac:dyDescent="0.3">
      <c r="A28" s="128"/>
      <c r="B28" s="128"/>
      <c r="C28" s="178"/>
      <c r="D28" s="178"/>
      <c r="E28" s="178"/>
      <c r="S28" s="140"/>
      <c r="T28" s="140"/>
      <c r="U28" s="140"/>
    </row>
    <row r="29" spans="1:21" ht="15.75" customHeight="1" x14ac:dyDescent="0.3">
      <c r="B29" s="217"/>
      <c r="C29" s="210"/>
      <c r="D29" s="210"/>
      <c r="E29" s="210"/>
      <c r="F29" s="210"/>
      <c r="G29" s="210"/>
      <c r="H29" s="187"/>
      <c r="I29" s="187"/>
      <c r="J29" s="187"/>
      <c r="K29" s="187"/>
      <c r="L29" s="187"/>
      <c r="M29" s="187"/>
      <c r="N29" s="187"/>
      <c r="O29" s="187"/>
      <c r="P29" s="187"/>
      <c r="Q29" s="187"/>
      <c r="R29" s="187"/>
      <c r="S29" s="140"/>
      <c r="T29" s="140"/>
      <c r="U29" s="140"/>
    </row>
    <row r="30" spans="1:21" ht="15.75" customHeight="1" x14ac:dyDescent="0.3">
      <c r="B30" s="175"/>
      <c r="C30" s="137"/>
      <c r="D30" s="137"/>
      <c r="E30" s="137"/>
      <c r="R30" s="293" t="s">
        <v>219</v>
      </c>
      <c r="S30" s="294"/>
      <c r="T30" s="291"/>
    </row>
    <row r="31" spans="1:21" ht="15.75" customHeight="1" x14ac:dyDescent="0.3">
      <c r="B31" s="184" t="s">
        <v>218</v>
      </c>
      <c r="C31" s="185" t="s">
        <v>1</v>
      </c>
      <c r="D31" s="185"/>
      <c r="E31" s="185"/>
      <c r="F31" s="515" t="s">
        <v>33</v>
      </c>
      <c r="G31" s="185" t="s">
        <v>34</v>
      </c>
      <c r="H31" s="185"/>
      <c r="I31" s="185"/>
      <c r="J31" s="185"/>
      <c r="K31" s="185"/>
      <c r="L31" s="185"/>
      <c r="M31" s="185" t="s">
        <v>35</v>
      </c>
      <c r="N31" s="185" t="s">
        <v>36</v>
      </c>
      <c r="O31" s="186"/>
      <c r="P31" s="186"/>
      <c r="Q31" s="186"/>
      <c r="R31" s="187" t="s">
        <v>79</v>
      </c>
      <c r="S31" s="188"/>
      <c r="T31" s="292"/>
    </row>
    <row r="32" spans="1:21" ht="15.75" customHeight="1" x14ac:dyDescent="0.3">
      <c r="B32" s="189"/>
      <c r="C32" s="145"/>
      <c r="D32" s="145"/>
      <c r="E32" s="145"/>
      <c r="F32" s="516"/>
      <c r="G32" s="145"/>
      <c r="H32" s="145"/>
      <c r="I32" s="145"/>
      <c r="J32" s="145"/>
      <c r="K32" s="145"/>
      <c r="L32" s="145"/>
      <c r="M32" s="145"/>
      <c r="N32" s="145"/>
      <c r="O32" s="136"/>
      <c r="P32" s="136"/>
      <c r="Q32" s="136"/>
    </row>
    <row r="33" spans="2:20" ht="15.75" customHeight="1" x14ac:dyDescent="0.3">
      <c r="B33" s="189"/>
      <c r="C33" s="145"/>
      <c r="D33" s="145"/>
      <c r="E33" s="145"/>
      <c r="F33" s="516"/>
      <c r="G33" s="145"/>
      <c r="H33" s="145"/>
      <c r="I33" s="145"/>
      <c r="J33" s="145"/>
      <c r="K33" s="145"/>
      <c r="L33" s="145"/>
      <c r="M33" s="145"/>
      <c r="N33" s="145"/>
      <c r="O33" s="136"/>
      <c r="P33" s="136"/>
      <c r="Q33" s="136"/>
    </row>
    <row r="34" spans="2:20" ht="15.75" customHeight="1" x14ac:dyDescent="0.3">
      <c r="B34" s="189"/>
      <c r="C34" s="145"/>
      <c r="D34" s="145"/>
      <c r="E34" s="145"/>
      <c r="F34" s="516"/>
      <c r="G34" s="145"/>
      <c r="H34" s="145"/>
      <c r="I34" s="145"/>
      <c r="J34" s="145"/>
      <c r="K34" s="145"/>
      <c r="L34" s="145"/>
      <c r="M34" s="145"/>
      <c r="N34" s="145"/>
      <c r="O34" s="136"/>
      <c r="P34" s="136"/>
      <c r="Q34" s="136"/>
    </row>
    <row r="35" spans="2:20" ht="15.75" customHeight="1" x14ac:dyDescent="0.3">
      <c r="B35" s="189"/>
      <c r="C35" s="145"/>
      <c r="D35" s="145"/>
      <c r="E35" s="145"/>
      <c r="F35" s="516"/>
      <c r="G35" s="145"/>
      <c r="H35" s="145"/>
      <c r="I35" s="145"/>
      <c r="J35" s="145"/>
      <c r="K35" s="145"/>
      <c r="L35" s="145"/>
      <c r="M35" s="145"/>
      <c r="N35" s="145"/>
      <c r="O35" s="136"/>
      <c r="P35" s="136"/>
      <c r="Q35" s="136"/>
    </row>
    <row r="36" spans="2:20" ht="15.75" customHeight="1" x14ac:dyDescent="0.3">
      <c r="B36" s="189"/>
      <c r="C36" s="145"/>
      <c r="D36" s="145"/>
      <c r="E36" s="145"/>
      <c r="F36" s="516"/>
      <c r="G36" s="145"/>
      <c r="H36" s="145"/>
      <c r="I36" s="145"/>
      <c r="J36" s="145"/>
      <c r="K36" s="145"/>
      <c r="L36" s="145"/>
      <c r="M36" s="145"/>
      <c r="N36" s="145"/>
      <c r="O36" s="136"/>
      <c r="P36" s="136"/>
      <c r="Q36" s="136"/>
    </row>
    <row r="37" spans="2:20" ht="15.75" customHeight="1" x14ac:dyDescent="0.3">
      <c r="B37" s="189"/>
      <c r="C37" s="145"/>
      <c r="D37" s="145"/>
      <c r="E37" s="145"/>
      <c r="F37" s="516"/>
      <c r="G37" s="145"/>
      <c r="H37" s="145"/>
      <c r="I37" s="145"/>
      <c r="J37" s="145"/>
      <c r="K37" s="145"/>
      <c r="L37" s="145"/>
      <c r="M37" s="145"/>
      <c r="N37" s="145"/>
      <c r="O37" s="136"/>
      <c r="P37" s="136"/>
      <c r="Q37" s="136"/>
    </row>
    <row r="38" spans="2:20" ht="15.75" customHeight="1" x14ac:dyDescent="0.3">
      <c r="B38" s="189"/>
      <c r="C38" s="469"/>
      <c r="D38" s="469"/>
      <c r="E38" s="469"/>
      <c r="F38" s="516"/>
      <c r="G38" s="469"/>
      <c r="H38" s="469"/>
      <c r="I38" s="469"/>
      <c r="J38" s="469"/>
      <c r="K38" s="469"/>
      <c r="L38" s="469"/>
      <c r="M38" s="469"/>
      <c r="N38" s="469"/>
      <c r="O38" s="136"/>
      <c r="P38" s="136"/>
      <c r="Q38" s="136"/>
    </row>
    <row r="39" spans="2:20" ht="15.75" customHeight="1" x14ac:dyDescent="0.3">
      <c r="B39" s="189"/>
      <c r="C39" s="469"/>
      <c r="D39" s="469"/>
      <c r="E39" s="469"/>
      <c r="F39" s="516"/>
      <c r="G39" s="469"/>
      <c r="H39" s="469"/>
      <c r="I39" s="469"/>
      <c r="J39" s="469"/>
      <c r="K39" s="469"/>
      <c r="L39" s="469"/>
      <c r="M39" s="469"/>
      <c r="N39" s="469"/>
      <c r="O39" s="136"/>
      <c r="P39" s="136"/>
      <c r="Q39" s="136"/>
    </row>
    <row r="40" spans="2:20" ht="15.75" customHeight="1" x14ac:dyDescent="0.3">
      <c r="B40" s="189"/>
      <c r="C40" s="145"/>
      <c r="D40" s="145"/>
      <c r="E40" s="145"/>
      <c r="F40" s="516"/>
      <c r="G40" s="145"/>
      <c r="H40" s="145"/>
      <c r="I40" s="145"/>
      <c r="J40" s="145"/>
      <c r="K40" s="145"/>
      <c r="L40" s="145"/>
      <c r="M40" s="145"/>
      <c r="N40" s="145"/>
      <c r="O40" s="136"/>
      <c r="P40" s="136"/>
      <c r="Q40" s="136"/>
    </row>
    <row r="41" spans="2:20" ht="15.75" customHeight="1" x14ac:dyDescent="0.3">
      <c r="B41" s="189"/>
      <c r="C41" s="504"/>
      <c r="D41" s="504"/>
      <c r="E41" s="504"/>
      <c r="F41" s="516"/>
      <c r="G41" s="504"/>
      <c r="H41" s="504"/>
      <c r="I41" s="504"/>
      <c r="J41" s="504"/>
      <c r="K41" s="504"/>
      <c r="L41" s="504"/>
      <c r="M41" s="504"/>
      <c r="N41" s="504"/>
      <c r="O41" s="136"/>
      <c r="P41" s="136"/>
      <c r="Q41" s="136"/>
    </row>
    <row r="42" spans="2:20" ht="15.75" customHeight="1" x14ac:dyDescent="0.3">
      <c r="B42" s="204"/>
      <c r="C42" s="205"/>
      <c r="D42" s="205"/>
      <c r="E42" s="205"/>
      <c r="F42" s="158"/>
      <c r="G42" s="207"/>
      <c r="H42" s="207"/>
      <c r="I42" s="207"/>
      <c r="J42" s="207"/>
      <c r="K42" s="207"/>
      <c r="L42" s="207"/>
      <c r="M42" s="161"/>
      <c r="N42" s="208"/>
      <c r="O42" s="209"/>
      <c r="P42" s="209"/>
      <c r="Q42" s="209"/>
    </row>
    <row r="43" spans="2:20" ht="15.75" customHeight="1" x14ac:dyDescent="0.3">
      <c r="B43" s="204"/>
      <c r="C43" s="205"/>
      <c r="D43" s="205"/>
      <c r="E43" s="205"/>
      <c r="F43" s="158"/>
      <c r="G43" s="207"/>
      <c r="H43" s="207"/>
      <c r="I43" s="207"/>
      <c r="J43" s="207"/>
      <c r="K43" s="207"/>
      <c r="L43" s="207"/>
      <c r="M43" s="161"/>
      <c r="N43" s="208"/>
      <c r="O43" s="209"/>
      <c r="P43" s="209"/>
      <c r="Q43" s="209"/>
    </row>
    <row r="44" spans="2:20" ht="15.75" customHeight="1" x14ac:dyDescent="0.3">
      <c r="B44" s="204"/>
      <c r="C44" s="205"/>
      <c r="D44" s="205"/>
      <c r="E44" s="205"/>
      <c r="F44" s="158"/>
      <c r="G44" s="207"/>
      <c r="H44" s="207"/>
      <c r="I44" s="207"/>
      <c r="J44" s="207"/>
      <c r="K44" s="207"/>
      <c r="L44" s="207"/>
      <c r="M44" s="161"/>
      <c r="N44" s="208"/>
      <c r="O44" s="209"/>
      <c r="P44" s="209"/>
      <c r="Q44" s="209"/>
    </row>
    <row r="45" spans="2:20" ht="15.75" customHeight="1" x14ac:dyDescent="0.3">
      <c r="B45" s="204"/>
      <c r="C45" s="205"/>
      <c r="D45" s="205"/>
      <c r="E45" s="205"/>
      <c r="F45" s="158"/>
      <c r="G45" s="207"/>
      <c r="H45" s="207"/>
      <c r="I45" s="207"/>
      <c r="J45" s="207"/>
      <c r="K45" s="207"/>
      <c r="L45" s="207"/>
      <c r="M45" s="161"/>
      <c r="N45" s="208"/>
      <c r="O45" s="209"/>
      <c r="P45" s="209"/>
      <c r="Q45" s="209"/>
    </row>
    <row r="46" spans="2:20" ht="15.75" customHeight="1" x14ac:dyDescent="0.3">
      <c r="B46" s="204"/>
      <c r="C46" s="205"/>
      <c r="D46" s="205"/>
      <c r="E46" s="205"/>
      <c r="F46" s="158"/>
      <c r="G46" s="207"/>
      <c r="H46" s="207"/>
      <c r="I46" s="207"/>
      <c r="J46" s="207"/>
      <c r="K46" s="207"/>
      <c r="L46" s="207"/>
      <c r="M46" s="161"/>
      <c r="N46" s="208"/>
      <c r="O46" s="209"/>
      <c r="P46" s="209"/>
      <c r="Q46" s="209"/>
      <c r="R46" s="143"/>
      <c r="S46" s="143"/>
      <c r="T46" s="143"/>
    </row>
    <row r="47" spans="2:20" ht="15.75" customHeight="1" x14ac:dyDescent="0.3">
      <c r="B47" s="204"/>
      <c r="C47" s="205"/>
      <c r="D47" s="205"/>
      <c r="E47" s="205"/>
      <c r="F47" s="158"/>
      <c r="G47" s="207"/>
      <c r="H47" s="207"/>
      <c r="I47" s="207"/>
      <c r="J47" s="207"/>
      <c r="K47" s="207"/>
      <c r="L47" s="207"/>
      <c r="M47" s="161"/>
      <c r="N47" s="208"/>
      <c r="O47" s="209"/>
      <c r="P47" s="209"/>
      <c r="Q47" s="209"/>
      <c r="R47" s="143"/>
      <c r="S47" s="143"/>
      <c r="T47" s="143"/>
    </row>
    <row r="48" spans="2:20" ht="15.75" customHeight="1" x14ac:dyDescent="0.3">
      <c r="P48" s="163"/>
      <c r="Q48" s="143"/>
      <c r="R48" s="143"/>
      <c r="S48" s="143"/>
      <c r="T48" s="163"/>
    </row>
    <row r="49" spans="16:23" ht="15.75" customHeight="1" x14ac:dyDescent="0.3">
      <c r="P49" s="143"/>
      <c r="Q49" s="143"/>
      <c r="R49" s="143"/>
      <c r="S49" s="143"/>
      <c r="T49" s="143"/>
    </row>
    <row r="50" spans="16:23" ht="15.75" customHeight="1" x14ac:dyDescent="0.3"/>
    <row r="51" spans="16:23" ht="15.75" customHeight="1" x14ac:dyDescent="0.3"/>
    <row r="52" spans="16:23" ht="15.75" customHeight="1" x14ac:dyDescent="0.3">
      <c r="V52" s="135" t="s">
        <v>202</v>
      </c>
      <c r="W52" s="168">
        <f>W13</f>
        <v>11300.98</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sheetData>
  <mergeCells count="7">
    <mergeCell ref="U4:W4"/>
    <mergeCell ref="U5:W5"/>
    <mergeCell ref="B22:G22"/>
    <mergeCell ref="B27:I27"/>
    <mergeCell ref="B17:G17"/>
    <mergeCell ref="B19:G19"/>
    <mergeCell ref="B21:G21"/>
  </mergeCells>
  <conditionalFormatting sqref="A7:G12 R7:S12 J7:P12 U7:X12">
    <cfRule type="expression" dxfId="60" priority="2">
      <formula>MOD(ROW(),2)=0</formula>
    </cfRule>
  </conditionalFormatting>
  <conditionalFormatting sqref="H7:I12">
    <cfRule type="expression" dxfId="59" priority="1">
      <formula>MOD(ROW(),2)=0</formula>
    </cfRule>
  </conditionalFormatting>
  <hyperlinks>
    <hyperlink ref="B22" r:id="rId1" xr:uid="{00000000-0004-0000-2200-000000000000}"/>
  </hyperlinks>
  <printOptions horizontalCentered="1" gridLines="1"/>
  <pageMargins left="0" right="0" top="0.75" bottom="0.75" header="0.3" footer="0.3"/>
  <pageSetup scale="49"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X61"/>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4.5546875" style="135" customWidth="1"/>
    <col min="3" max="3" width="48.5546875" style="135" bestFit="1" customWidth="1"/>
    <col min="4" max="5" width="13.66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19.6640625" style="135" customWidth="1"/>
    <col min="14" max="14" width="14.109375"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2.33203125" style="135" customWidth="1"/>
    <col min="22" max="22" width="15" style="135" bestFit="1" customWidth="1"/>
    <col min="23" max="23" width="14.88671875" style="135" customWidth="1"/>
    <col min="24" max="24" width="14.33203125" style="135" customWidth="1"/>
    <col min="25" max="16384" width="9.109375" style="135"/>
  </cols>
  <sheetData>
    <row r="1" spans="1:24" ht="15.75" customHeight="1" x14ac:dyDescent="0.3">
      <c r="A1" s="132" t="s">
        <v>156</v>
      </c>
      <c r="T1" s="140"/>
    </row>
    <row r="2" spans="1:24" ht="15.75" customHeight="1" x14ac:dyDescent="0.3">
      <c r="A2" s="138" t="str">
        <f>('#1461 Inlet Grove Comm HS '!A2)</f>
        <v>Federal Grant Allocations/Reimbursements as of: 08/30/2024</v>
      </c>
      <c r="B2" s="193"/>
      <c r="N2" s="139"/>
      <c r="O2" s="139"/>
      <c r="Q2" s="140"/>
      <c r="R2" s="140"/>
      <c r="S2" s="140"/>
      <c r="T2" s="140"/>
    </row>
    <row r="3" spans="1:24" ht="15.75" customHeight="1" x14ac:dyDescent="0.3">
      <c r="A3" s="141" t="s">
        <v>157</v>
      </c>
      <c r="B3" s="132"/>
      <c r="D3" s="132"/>
      <c r="E3" s="132"/>
      <c r="F3" s="131"/>
      <c r="Q3" s="140"/>
      <c r="R3" s="140"/>
      <c r="S3" s="140"/>
      <c r="T3" s="140"/>
      <c r="U3" s="136"/>
      <c r="V3" s="142"/>
    </row>
    <row r="4" spans="1:24" ht="15.75" customHeight="1" x14ac:dyDescent="0.3">
      <c r="A4" s="132" t="s">
        <v>167</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4"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'#4030 Olympus International Acd'!X6</f>
        <v>Available Budget as of 08/30/24</v>
      </c>
    </row>
    <row r="7" spans="1:24" s="229" customFormat="1" ht="15.75" customHeight="1" x14ac:dyDescent="0.3">
      <c r="A7" s="137">
        <v>4201</v>
      </c>
      <c r="B7" s="229" t="s">
        <v>208</v>
      </c>
      <c r="C7" s="229" t="s">
        <v>93</v>
      </c>
      <c r="D7" s="137" t="s">
        <v>270</v>
      </c>
      <c r="E7" s="137" t="s">
        <v>301</v>
      </c>
      <c r="F7" s="137" t="s">
        <v>302</v>
      </c>
      <c r="G7" s="229" t="s">
        <v>6</v>
      </c>
      <c r="H7" s="289">
        <v>1.8800000000000001E-2</v>
      </c>
      <c r="I7" s="289">
        <v>0.161</v>
      </c>
      <c r="J7" s="166">
        <v>45838</v>
      </c>
      <c r="K7" s="166">
        <v>45839</v>
      </c>
      <c r="L7" s="166">
        <v>45474</v>
      </c>
      <c r="M7" s="137" t="s">
        <v>296</v>
      </c>
      <c r="N7" s="389">
        <v>186927.75</v>
      </c>
      <c r="O7" s="388"/>
      <c r="P7" s="356">
        <f t="shared" ref="P7:P8" si="0">N7+O7</f>
        <v>186927.75</v>
      </c>
      <c r="Q7" s="386"/>
      <c r="R7" s="389">
        <v>0</v>
      </c>
      <c r="S7" s="356">
        <f>P7-R7</f>
        <v>186927.75</v>
      </c>
      <c r="T7" s="385"/>
      <c r="U7" s="389">
        <v>0</v>
      </c>
      <c r="V7" s="388">
        <v>0</v>
      </c>
      <c r="W7" s="439">
        <f>U7+V7</f>
        <v>0</v>
      </c>
      <c r="X7" s="450">
        <f>S7-W7</f>
        <v>186927.75</v>
      </c>
    </row>
    <row r="8" spans="1:24" s="229" customFormat="1" ht="15.7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529">
        <v>31524.12</v>
      </c>
      <c r="O8" s="453"/>
      <c r="P8" s="345">
        <f t="shared" si="0"/>
        <v>31524.12</v>
      </c>
      <c r="Q8" s="386"/>
      <c r="R8" s="507"/>
      <c r="S8" s="345">
        <f>P8-R8</f>
        <v>31524.12</v>
      </c>
      <c r="T8" s="385"/>
      <c r="U8" s="507"/>
      <c r="V8" s="453"/>
      <c r="W8" s="419"/>
      <c r="X8" s="451">
        <f>S8-W8</f>
        <v>31524.12</v>
      </c>
    </row>
    <row r="9" spans="1:24" ht="15.75" customHeight="1" x14ac:dyDescent="0.3">
      <c r="A9" s="137" t="s">
        <v>262</v>
      </c>
      <c r="B9" s="135" t="s">
        <v>246</v>
      </c>
      <c r="C9" s="480" t="s">
        <v>174</v>
      </c>
      <c r="D9" s="137" t="s">
        <v>175</v>
      </c>
      <c r="E9" s="137" t="s">
        <v>230</v>
      </c>
      <c r="F9" s="137" t="s">
        <v>231</v>
      </c>
      <c r="G9" s="229" t="s">
        <v>6</v>
      </c>
      <c r="H9" s="289">
        <v>0.05</v>
      </c>
      <c r="I9" s="289">
        <v>0.161</v>
      </c>
      <c r="J9" s="166">
        <v>45565</v>
      </c>
      <c r="K9" s="166">
        <v>45565</v>
      </c>
      <c r="L9" s="166">
        <v>44279</v>
      </c>
      <c r="M9" s="137" t="s">
        <v>177</v>
      </c>
      <c r="N9" s="343">
        <v>90834.28</v>
      </c>
      <c r="O9" s="344">
        <v>14.23</v>
      </c>
      <c r="P9" s="345">
        <f t="shared" ref="P9:P14" si="1">N9+O9</f>
        <v>90848.51</v>
      </c>
      <c r="Q9" s="481"/>
      <c r="R9" s="357">
        <v>90807.02</v>
      </c>
      <c r="S9" s="345">
        <f t="shared" ref="S9:S14" si="2">P9-R9</f>
        <v>41.489999999990687</v>
      </c>
      <c r="T9" s="172"/>
      <c r="U9" s="357">
        <v>0</v>
      </c>
      <c r="V9" s="344"/>
      <c r="W9" s="419">
        <f t="shared" ref="W9:W14" si="3">U9+V9</f>
        <v>0</v>
      </c>
      <c r="X9" s="402">
        <f t="shared" ref="X9:X14" si="4">S9-W9</f>
        <v>41.489999999990687</v>
      </c>
    </row>
    <row r="10" spans="1:24" ht="15.75" customHeight="1" x14ac:dyDescent="0.3">
      <c r="A10" s="137" t="s">
        <v>253</v>
      </c>
      <c r="B10" s="135" t="s">
        <v>247</v>
      </c>
      <c r="C10" s="480" t="s">
        <v>174</v>
      </c>
      <c r="D10" s="137" t="s">
        <v>175</v>
      </c>
      <c r="E10" s="137" t="s">
        <v>232</v>
      </c>
      <c r="F10" s="137" t="s">
        <v>245</v>
      </c>
      <c r="G10" s="229" t="s">
        <v>6</v>
      </c>
      <c r="H10" s="289">
        <v>0.05</v>
      </c>
      <c r="I10" s="289">
        <v>0.161</v>
      </c>
      <c r="J10" s="166">
        <v>45565</v>
      </c>
      <c r="K10" s="166">
        <v>45565</v>
      </c>
      <c r="L10" s="166">
        <v>44279</v>
      </c>
      <c r="M10" s="137" t="s">
        <v>209</v>
      </c>
      <c r="N10" s="343">
        <v>6824.9</v>
      </c>
      <c r="O10" s="344">
        <v>125.75</v>
      </c>
      <c r="P10" s="345">
        <f t="shared" si="1"/>
        <v>6950.65</v>
      </c>
      <c r="Q10" s="481"/>
      <c r="R10" s="357">
        <v>6950.65</v>
      </c>
      <c r="S10" s="345">
        <f t="shared" si="2"/>
        <v>0</v>
      </c>
      <c r="T10" s="172"/>
      <c r="U10" s="357">
        <v>0</v>
      </c>
      <c r="V10" s="344"/>
      <c r="W10" s="419">
        <f t="shared" si="3"/>
        <v>0</v>
      </c>
      <c r="X10" s="402">
        <f t="shared" si="4"/>
        <v>0</v>
      </c>
    </row>
    <row r="11" spans="1:24" ht="15.75" customHeight="1" x14ac:dyDescent="0.3">
      <c r="A11" s="137" t="s">
        <v>254</v>
      </c>
      <c r="B11" s="135" t="s">
        <v>248</v>
      </c>
      <c r="C11" s="480" t="s">
        <v>174</v>
      </c>
      <c r="D11" s="137" t="s">
        <v>175</v>
      </c>
      <c r="E11" s="137" t="s">
        <v>234</v>
      </c>
      <c r="F11" s="137" t="s">
        <v>233</v>
      </c>
      <c r="G11" s="229" t="s">
        <v>6</v>
      </c>
      <c r="H11" s="289">
        <v>0.05</v>
      </c>
      <c r="I11" s="289">
        <v>0.161</v>
      </c>
      <c r="J11" s="166">
        <v>45565</v>
      </c>
      <c r="K11" s="166">
        <v>45565</v>
      </c>
      <c r="L11" s="166">
        <v>44279</v>
      </c>
      <c r="M11" s="137" t="s">
        <v>235</v>
      </c>
      <c r="N11" s="343">
        <v>3248.4500000000003</v>
      </c>
      <c r="O11" s="344"/>
      <c r="P11" s="345">
        <f t="shared" si="1"/>
        <v>3248.4500000000003</v>
      </c>
      <c r="Q11" s="481"/>
      <c r="R11" s="357">
        <v>3248.45</v>
      </c>
      <c r="S11" s="345">
        <f t="shared" si="2"/>
        <v>0</v>
      </c>
      <c r="T11" s="172"/>
      <c r="U11" s="357">
        <v>0</v>
      </c>
      <c r="V11" s="344"/>
      <c r="W11" s="419">
        <f t="shared" si="3"/>
        <v>0</v>
      </c>
      <c r="X11" s="402">
        <f t="shared" si="4"/>
        <v>0</v>
      </c>
    </row>
    <row r="12" spans="1:24" ht="15.75" customHeight="1" x14ac:dyDescent="0.3">
      <c r="A12" s="137" t="s">
        <v>255</v>
      </c>
      <c r="B12" s="135" t="s">
        <v>192</v>
      </c>
      <c r="C12" s="480" t="s">
        <v>174</v>
      </c>
      <c r="D12" s="137" t="s">
        <v>175</v>
      </c>
      <c r="E12" s="137" t="s">
        <v>193</v>
      </c>
      <c r="F12" s="137" t="s">
        <v>176</v>
      </c>
      <c r="G12" s="229" t="s">
        <v>6</v>
      </c>
      <c r="H12" s="289">
        <v>0.05</v>
      </c>
      <c r="I12" s="289">
        <v>0.161</v>
      </c>
      <c r="J12" s="166">
        <v>45565</v>
      </c>
      <c r="K12" s="166">
        <v>45565</v>
      </c>
      <c r="L12" s="166">
        <v>44279</v>
      </c>
      <c r="M12" s="137" t="s">
        <v>177</v>
      </c>
      <c r="N12" s="343">
        <v>363337.12</v>
      </c>
      <c r="O12" s="344">
        <v>56.92</v>
      </c>
      <c r="P12" s="345">
        <f t="shared" si="1"/>
        <v>363394.04</v>
      </c>
      <c r="Q12" s="481"/>
      <c r="R12" s="357">
        <f>125570.22+237823.82</f>
        <v>363394.04000000004</v>
      </c>
      <c r="S12" s="345">
        <f t="shared" si="2"/>
        <v>0</v>
      </c>
      <c r="T12" s="172"/>
      <c r="U12" s="357">
        <v>0</v>
      </c>
      <c r="V12" s="344"/>
      <c r="W12" s="419">
        <f t="shared" si="3"/>
        <v>0</v>
      </c>
      <c r="X12" s="402">
        <f t="shared" si="4"/>
        <v>0</v>
      </c>
    </row>
    <row r="13" spans="1:24" ht="15.75" customHeight="1" x14ac:dyDescent="0.3">
      <c r="A13" s="137" t="s">
        <v>257</v>
      </c>
      <c r="B13" s="135" t="s">
        <v>269</v>
      </c>
      <c r="C13" s="480" t="s">
        <v>174</v>
      </c>
      <c r="D13" s="137" t="s">
        <v>175</v>
      </c>
      <c r="E13" s="137" t="s">
        <v>239</v>
      </c>
      <c r="F13" s="137" t="s">
        <v>240</v>
      </c>
      <c r="G13" s="229" t="s">
        <v>6</v>
      </c>
      <c r="H13" s="289">
        <v>0.05</v>
      </c>
      <c r="I13" s="289">
        <v>0.161</v>
      </c>
      <c r="J13" s="166">
        <v>45565</v>
      </c>
      <c r="K13" s="166">
        <v>45565</v>
      </c>
      <c r="L13" s="166">
        <v>44279</v>
      </c>
      <c r="M13" s="137" t="s">
        <v>241</v>
      </c>
      <c r="N13" s="343">
        <v>5380.07</v>
      </c>
      <c r="O13" s="344"/>
      <c r="P13" s="345">
        <f t="shared" si="1"/>
        <v>5380.07</v>
      </c>
      <c r="Q13" s="481"/>
      <c r="R13" s="357">
        <v>5380.07</v>
      </c>
      <c r="S13" s="345">
        <f t="shared" si="2"/>
        <v>0</v>
      </c>
      <c r="T13" s="172"/>
      <c r="U13" s="357">
        <v>0</v>
      </c>
      <c r="V13" s="344"/>
      <c r="W13" s="419">
        <f t="shared" si="3"/>
        <v>0</v>
      </c>
      <c r="X13" s="402">
        <f t="shared" si="4"/>
        <v>0</v>
      </c>
    </row>
    <row r="14" spans="1:24" ht="15.75" customHeight="1" x14ac:dyDescent="0.3">
      <c r="A14" s="137" t="s">
        <v>258</v>
      </c>
      <c r="B14" s="135" t="s">
        <v>251</v>
      </c>
      <c r="C14" s="480" t="s">
        <v>174</v>
      </c>
      <c r="D14" s="137" t="s">
        <v>175</v>
      </c>
      <c r="E14" s="137" t="s">
        <v>242</v>
      </c>
      <c r="F14" s="137" t="s">
        <v>243</v>
      </c>
      <c r="G14" s="229" t="s">
        <v>6</v>
      </c>
      <c r="H14" s="289">
        <v>0.05</v>
      </c>
      <c r="I14" s="289">
        <v>0.161</v>
      </c>
      <c r="J14" s="166">
        <v>45565</v>
      </c>
      <c r="K14" s="166">
        <v>45565</v>
      </c>
      <c r="L14" s="166">
        <v>44279</v>
      </c>
      <c r="M14" s="137" t="s">
        <v>244</v>
      </c>
      <c r="N14" s="343">
        <v>18143.37</v>
      </c>
      <c r="O14" s="344"/>
      <c r="P14" s="345">
        <f t="shared" si="1"/>
        <v>18143.37</v>
      </c>
      <c r="Q14" s="481"/>
      <c r="R14" s="357">
        <v>17930.580000000002</v>
      </c>
      <c r="S14" s="345">
        <f t="shared" si="2"/>
        <v>212.78999999999724</v>
      </c>
      <c r="T14" s="172"/>
      <c r="U14" s="357">
        <v>0</v>
      </c>
      <c r="V14" s="359"/>
      <c r="W14" s="420">
        <f t="shared" si="3"/>
        <v>0</v>
      </c>
      <c r="X14" s="423">
        <f t="shared" si="4"/>
        <v>212.78999999999724</v>
      </c>
    </row>
    <row r="15" spans="1:24" ht="15.75" customHeight="1" thickBot="1" x14ac:dyDescent="0.35">
      <c r="C15" s="137"/>
      <c r="D15" s="137"/>
      <c r="E15" s="137"/>
      <c r="J15" s="192"/>
      <c r="K15" s="192"/>
      <c r="L15" s="192" t="s">
        <v>89</v>
      </c>
      <c r="M15" s="169" t="s">
        <v>37</v>
      </c>
      <c r="N15" s="346">
        <f>SUM(N7:N14)</f>
        <v>706220.06</v>
      </c>
      <c r="O15" s="347">
        <f>SUM(O7:O14)</f>
        <v>196.89999999999998</v>
      </c>
      <c r="P15" s="348">
        <f>SUM(P7:P14)</f>
        <v>706416.96</v>
      </c>
      <c r="Q15" s="130"/>
      <c r="R15" s="346">
        <f>SUM(R7:R14)</f>
        <v>487710.81000000006</v>
      </c>
      <c r="S15" s="348">
        <f>SUM(S7:S14)</f>
        <v>218706.15</v>
      </c>
      <c r="T15" s="172"/>
      <c r="U15" s="346">
        <f>SUM(U7:U14)</f>
        <v>0</v>
      </c>
      <c r="V15" s="374">
        <f>SUM(V7:V14)</f>
        <v>0</v>
      </c>
      <c r="W15" s="432">
        <f>SUM(W7:W14)</f>
        <v>0</v>
      </c>
      <c r="X15" s="433">
        <f>SUM(X7:X14)</f>
        <v>218706.15</v>
      </c>
    </row>
    <row r="16" spans="1:24" ht="15.75" customHeight="1" thickTop="1" x14ac:dyDescent="0.3">
      <c r="C16" s="137"/>
      <c r="D16" s="137"/>
      <c r="E16" s="137"/>
      <c r="J16" s="192"/>
      <c r="K16" s="192"/>
      <c r="L16" s="192"/>
      <c r="M16" s="169"/>
      <c r="N16" s="168"/>
      <c r="O16" s="168"/>
      <c r="P16" s="168"/>
      <c r="Q16" s="168"/>
      <c r="R16" s="168"/>
      <c r="S16" s="168"/>
      <c r="T16" s="167"/>
      <c r="U16" s="140"/>
    </row>
    <row r="17" spans="2:21" ht="15.75" customHeight="1" x14ac:dyDescent="0.3">
      <c r="B17" s="132" t="s">
        <v>109</v>
      </c>
      <c r="C17" s="178"/>
      <c r="D17" s="178"/>
      <c r="E17" s="178"/>
      <c r="T17" s="140"/>
      <c r="U17" s="140"/>
    </row>
    <row r="18" spans="2:21" ht="15.75" customHeight="1" x14ac:dyDescent="0.3">
      <c r="B18" s="582" t="s">
        <v>216</v>
      </c>
      <c r="C18" s="582"/>
      <c r="D18" s="582"/>
      <c r="E18" s="582"/>
      <c r="F18" s="582"/>
      <c r="G18" s="582"/>
      <c r="T18" s="140"/>
      <c r="U18" s="140"/>
    </row>
    <row r="19" spans="2:21" ht="15.75" customHeight="1" x14ac:dyDescent="0.3">
      <c r="C19" s="178"/>
      <c r="D19" s="178"/>
      <c r="E19" s="178"/>
      <c r="T19" s="140"/>
      <c r="U19" s="140"/>
    </row>
    <row r="20" spans="2:21" ht="15.75" customHeight="1" x14ac:dyDescent="0.3">
      <c r="B20" s="582" t="s">
        <v>113</v>
      </c>
      <c r="C20" s="582"/>
      <c r="D20" s="582"/>
      <c r="E20" s="582"/>
      <c r="F20" s="582"/>
      <c r="G20" s="582"/>
      <c r="T20" s="140"/>
      <c r="U20" s="140"/>
    </row>
    <row r="21" spans="2:21" ht="15.75" customHeight="1" x14ac:dyDescent="0.3">
      <c r="B21" s="173"/>
      <c r="C21" s="173"/>
      <c r="D21" s="173"/>
      <c r="E21" s="173"/>
      <c r="F21" s="174"/>
      <c r="T21" s="140"/>
      <c r="U21" s="140"/>
    </row>
    <row r="22" spans="2:21" ht="15.75" customHeight="1" x14ac:dyDescent="0.3">
      <c r="B22" s="582" t="s">
        <v>134</v>
      </c>
      <c r="C22" s="582"/>
      <c r="D22" s="582"/>
      <c r="E22" s="582"/>
      <c r="F22" s="582"/>
      <c r="G22" s="582"/>
      <c r="T22" s="140"/>
      <c r="U22" s="140"/>
    </row>
    <row r="23" spans="2:21" ht="15.75" customHeight="1" x14ac:dyDescent="0.3">
      <c r="B23" s="593" t="s">
        <v>133</v>
      </c>
      <c r="C23" s="582"/>
      <c r="D23" s="582"/>
      <c r="E23" s="582"/>
      <c r="F23" s="582"/>
      <c r="G23" s="582"/>
      <c r="T23" s="140"/>
      <c r="U23" s="140"/>
    </row>
    <row r="24" spans="2:21" ht="15.75" customHeight="1" x14ac:dyDescent="0.3">
      <c r="B24" s="173"/>
      <c r="C24" s="173"/>
      <c r="D24" s="173"/>
      <c r="E24" s="173"/>
      <c r="F24" s="174"/>
      <c r="T24" s="140"/>
      <c r="U24" s="140"/>
    </row>
    <row r="25" spans="2:21" ht="15.75" customHeight="1" x14ac:dyDescent="0.3">
      <c r="B25" s="131" t="s">
        <v>96</v>
      </c>
      <c r="C25" s="176" t="s">
        <v>99</v>
      </c>
      <c r="D25" s="176" t="s">
        <v>100</v>
      </c>
      <c r="E25" s="176"/>
      <c r="F25" s="174"/>
      <c r="T25" s="140"/>
      <c r="U25" s="140"/>
    </row>
    <row r="26" spans="2:21" ht="15.75" customHeight="1" x14ac:dyDescent="0.3">
      <c r="B26" s="135" t="s">
        <v>206</v>
      </c>
      <c r="C26" s="178" t="s">
        <v>187</v>
      </c>
      <c r="D26" s="178" t="s">
        <v>188</v>
      </c>
      <c r="E26" s="178"/>
      <c r="T26" s="140"/>
      <c r="U26" s="140"/>
    </row>
    <row r="27" spans="2:21" ht="15.75" customHeight="1" x14ac:dyDescent="0.3">
      <c r="C27" s="178"/>
      <c r="D27" s="178"/>
      <c r="E27" s="178"/>
      <c r="T27" s="140"/>
      <c r="U27" s="140"/>
    </row>
    <row r="28" spans="2:21" ht="15.75" customHeight="1" x14ac:dyDescent="0.3">
      <c r="B28" s="581" t="s">
        <v>300</v>
      </c>
      <c r="C28" s="581"/>
      <c r="D28" s="581"/>
      <c r="E28" s="581"/>
      <c r="F28" s="581"/>
      <c r="G28" s="581"/>
      <c r="H28" s="581"/>
      <c r="I28" s="581"/>
      <c r="J28" s="140"/>
      <c r="K28" s="140"/>
      <c r="L28" s="140"/>
      <c r="M28" s="140"/>
      <c r="N28" s="140"/>
      <c r="O28" s="140"/>
      <c r="P28" s="140"/>
      <c r="Q28" s="140"/>
      <c r="R28" s="140"/>
      <c r="S28" s="140"/>
      <c r="T28" s="140"/>
      <c r="U28" s="140"/>
    </row>
    <row r="29" spans="2:21" ht="15.75" customHeight="1" x14ac:dyDescent="0.3">
      <c r="B29" s="128"/>
      <c r="C29" s="178"/>
      <c r="D29" s="178"/>
      <c r="E29" s="178"/>
      <c r="J29" s="140"/>
      <c r="K29" s="140"/>
      <c r="L29" s="140"/>
      <c r="M29" s="140"/>
      <c r="N29" s="140"/>
      <c r="O29" s="140"/>
      <c r="P29" s="140"/>
      <c r="Q29" s="140"/>
      <c r="R29" s="140"/>
      <c r="S29" s="140"/>
      <c r="T29" s="140"/>
      <c r="U29" s="140"/>
    </row>
    <row r="30" spans="2:21" ht="15.75" customHeight="1" x14ac:dyDescent="0.3">
      <c r="B30" s="198"/>
      <c r="C30" s="199"/>
      <c r="D30" s="199"/>
      <c r="E30" s="199"/>
      <c r="F30" s="199"/>
      <c r="G30" s="199"/>
      <c r="H30" s="140"/>
      <c r="I30" s="140"/>
      <c r="J30" s="140"/>
      <c r="K30" s="140"/>
      <c r="L30" s="140"/>
      <c r="M30" s="140"/>
      <c r="N30" s="140"/>
      <c r="O30" s="140"/>
      <c r="P30" s="140"/>
      <c r="Q30" s="140"/>
      <c r="R30" s="140"/>
      <c r="S30" s="140"/>
      <c r="T30" s="140"/>
      <c r="U30" s="140"/>
    </row>
    <row r="31" spans="2:21" ht="15.75" customHeight="1" x14ac:dyDescent="0.3">
      <c r="B31" s="200"/>
      <c r="C31" s="182"/>
      <c r="D31" s="182"/>
      <c r="E31" s="182"/>
      <c r="F31" s="182"/>
      <c r="G31" s="182"/>
      <c r="H31" s="180"/>
      <c r="I31" s="180"/>
      <c r="J31" s="180"/>
      <c r="K31" s="180"/>
      <c r="L31" s="180"/>
      <c r="M31" s="180"/>
      <c r="N31" s="180"/>
      <c r="O31" s="180"/>
      <c r="P31" s="180"/>
      <c r="Q31" s="180"/>
      <c r="R31" s="290" t="s">
        <v>219</v>
      </c>
      <c r="S31" s="183"/>
      <c r="T31" s="291"/>
    </row>
    <row r="32" spans="2:21" ht="15.75" customHeight="1" x14ac:dyDescent="0.3">
      <c r="B32" s="184" t="s">
        <v>218</v>
      </c>
      <c r="C32" s="185" t="s">
        <v>1</v>
      </c>
      <c r="D32" s="185"/>
      <c r="E32" s="185"/>
      <c r="F32" s="515" t="s">
        <v>33</v>
      </c>
      <c r="G32" s="185" t="s">
        <v>34</v>
      </c>
      <c r="H32" s="185"/>
      <c r="I32" s="185"/>
      <c r="J32" s="185"/>
      <c r="K32" s="185"/>
      <c r="L32" s="185"/>
      <c r="M32" s="185" t="s">
        <v>35</v>
      </c>
      <c r="N32" s="185" t="s">
        <v>36</v>
      </c>
      <c r="O32" s="186"/>
      <c r="P32" s="186"/>
      <c r="Q32" s="186"/>
      <c r="R32" s="187" t="s">
        <v>79</v>
      </c>
      <c r="S32" s="188"/>
      <c r="T32" s="292"/>
    </row>
    <row r="33" spans="2:21" ht="15.75" customHeight="1" x14ac:dyDescent="0.3">
      <c r="B33" s="189"/>
      <c r="C33" s="145"/>
      <c r="D33" s="145"/>
      <c r="E33" s="145"/>
      <c r="F33" s="516"/>
      <c r="G33" s="145"/>
      <c r="H33" s="145"/>
      <c r="I33" s="145"/>
      <c r="J33" s="145"/>
      <c r="K33" s="145"/>
      <c r="L33" s="145"/>
      <c r="M33" s="145"/>
      <c r="N33" s="145"/>
      <c r="O33" s="136"/>
      <c r="P33" s="136"/>
      <c r="Q33" s="136"/>
    </row>
    <row r="34" spans="2:21" ht="15.75" customHeight="1" x14ac:dyDescent="0.3">
      <c r="B34" s="189"/>
      <c r="C34" s="145"/>
      <c r="D34" s="145"/>
      <c r="E34" s="145"/>
      <c r="F34" s="516"/>
      <c r="G34" s="145"/>
      <c r="H34" s="145"/>
      <c r="I34" s="145"/>
      <c r="J34" s="145"/>
      <c r="K34" s="145"/>
      <c r="L34" s="145"/>
      <c r="M34" s="145"/>
      <c r="N34" s="145"/>
      <c r="O34" s="136"/>
      <c r="P34" s="136"/>
      <c r="Q34" s="136"/>
      <c r="R34" s="293"/>
      <c r="S34" s="294"/>
      <c r="T34" s="294"/>
    </row>
    <row r="35" spans="2:21" ht="15.75" customHeight="1" x14ac:dyDescent="0.3">
      <c r="B35" s="146"/>
      <c r="C35" s="145"/>
      <c r="D35" s="145"/>
      <c r="E35" s="145"/>
      <c r="F35" s="516"/>
    </row>
    <row r="36" spans="2:21" ht="15.75" customHeight="1" x14ac:dyDescent="0.3">
      <c r="B36" s="204"/>
      <c r="C36" s="205"/>
      <c r="D36" s="205"/>
      <c r="E36" s="205"/>
      <c r="F36" s="158"/>
      <c r="G36" s="207"/>
      <c r="H36" s="207"/>
      <c r="I36" s="207"/>
      <c r="J36" s="207"/>
      <c r="K36" s="207"/>
      <c r="L36" s="207"/>
      <c r="M36" s="161"/>
      <c r="N36" s="208"/>
      <c r="O36" s="209"/>
      <c r="P36" s="209"/>
      <c r="Q36" s="209"/>
    </row>
    <row r="37" spans="2:21" ht="15.75" customHeight="1" x14ac:dyDescent="0.3">
      <c r="B37" s="204"/>
      <c r="C37" s="205"/>
      <c r="D37" s="205"/>
      <c r="E37" s="205"/>
      <c r="F37" s="158"/>
      <c r="G37" s="207"/>
      <c r="H37" s="207"/>
      <c r="I37" s="207"/>
      <c r="J37" s="207"/>
      <c r="K37" s="207"/>
      <c r="L37" s="207"/>
      <c r="M37" s="161"/>
      <c r="N37" s="208"/>
      <c r="O37" s="209"/>
      <c r="P37" s="209"/>
      <c r="Q37" s="209"/>
    </row>
    <row r="38" spans="2:21" ht="15.75" customHeight="1" x14ac:dyDescent="0.3">
      <c r="B38" s="204"/>
      <c r="C38" s="205"/>
      <c r="D38" s="205"/>
      <c r="E38" s="205"/>
      <c r="F38" s="158"/>
      <c r="G38" s="207"/>
      <c r="H38" s="207"/>
      <c r="I38" s="207"/>
      <c r="J38" s="207"/>
      <c r="K38" s="207"/>
      <c r="L38" s="207"/>
      <c r="M38" s="161"/>
      <c r="N38" s="208"/>
      <c r="O38" s="209"/>
      <c r="P38" s="209"/>
      <c r="Q38" s="209"/>
    </row>
    <row r="39" spans="2:21" ht="15.75" customHeight="1" x14ac:dyDescent="0.3">
      <c r="B39" s="204"/>
      <c r="C39" s="205"/>
      <c r="D39" s="205"/>
      <c r="E39" s="205"/>
      <c r="F39" s="158"/>
      <c r="G39" s="207"/>
      <c r="H39" s="207"/>
      <c r="I39" s="207"/>
      <c r="J39" s="207"/>
      <c r="K39" s="207"/>
      <c r="L39" s="207"/>
      <c r="M39" s="161"/>
      <c r="N39" s="208"/>
      <c r="O39" s="209"/>
      <c r="P39" s="209"/>
      <c r="Q39" s="209"/>
    </row>
    <row r="40" spans="2:21" ht="15" customHeight="1" x14ac:dyDescent="0.3">
      <c r="B40" s="204"/>
      <c r="C40" s="205"/>
      <c r="D40" s="205"/>
      <c r="E40" s="205"/>
      <c r="F40" s="158"/>
      <c r="G40" s="207"/>
      <c r="H40" s="207"/>
      <c r="I40" s="207"/>
      <c r="J40" s="207"/>
      <c r="K40" s="207"/>
      <c r="L40" s="207"/>
      <c r="M40" s="161"/>
      <c r="N40" s="208"/>
      <c r="O40" s="209"/>
      <c r="P40" s="209"/>
      <c r="Q40" s="209"/>
    </row>
    <row r="41" spans="2:21" ht="15.75" customHeight="1" x14ac:dyDescent="0.3">
      <c r="B41" s="204"/>
      <c r="C41" s="205"/>
      <c r="D41" s="205"/>
      <c r="E41" s="205"/>
      <c r="F41" s="158"/>
      <c r="G41" s="207"/>
      <c r="H41" s="207"/>
      <c r="I41" s="207"/>
      <c r="J41" s="207"/>
      <c r="K41" s="207"/>
      <c r="L41" s="207"/>
      <c r="M41" s="161"/>
      <c r="N41" s="208"/>
      <c r="O41" s="209"/>
      <c r="P41" s="209"/>
      <c r="Q41" s="209"/>
    </row>
    <row r="42" spans="2:21" ht="15.75" customHeight="1" x14ac:dyDescent="0.3"/>
    <row r="43" spans="2:21" ht="15.75" customHeight="1" x14ac:dyDescent="0.3"/>
    <row r="44" spans="2:21" ht="15.75" customHeight="1" x14ac:dyDescent="0.3"/>
    <row r="45" spans="2:21" ht="15.75" customHeight="1" x14ac:dyDescent="0.3">
      <c r="P45" s="143"/>
      <c r="Q45" s="143"/>
      <c r="R45" s="143"/>
      <c r="S45" s="143"/>
      <c r="T45" s="143"/>
      <c r="U45" s="143"/>
    </row>
    <row r="46" spans="2:21" ht="15.75" customHeight="1" x14ac:dyDescent="0.3">
      <c r="P46" s="143"/>
      <c r="Q46" s="143"/>
      <c r="R46" s="143"/>
      <c r="S46" s="143"/>
      <c r="T46" s="143"/>
      <c r="U46" s="143"/>
    </row>
    <row r="47" spans="2:21" ht="15.75" customHeight="1" x14ac:dyDescent="0.3">
      <c r="P47" s="143"/>
      <c r="Q47" s="143"/>
      <c r="R47" s="143"/>
      <c r="S47" s="143"/>
      <c r="T47" s="143"/>
      <c r="U47" s="143"/>
    </row>
    <row r="48" spans="2:21" ht="15.75" customHeight="1" x14ac:dyDescent="0.3">
      <c r="P48" s="163"/>
      <c r="Q48" s="143"/>
      <c r="R48" s="143"/>
      <c r="S48" s="143"/>
      <c r="T48" s="163"/>
      <c r="U48" s="143"/>
    </row>
    <row r="49" spans="16:23" ht="15.75" customHeight="1" x14ac:dyDescent="0.3">
      <c r="P49" s="143"/>
      <c r="Q49" s="143"/>
      <c r="R49" s="143"/>
      <c r="S49" s="143"/>
      <c r="T49" s="143"/>
      <c r="U49" s="143"/>
    </row>
    <row r="50" spans="16:23" ht="15.75" customHeight="1" x14ac:dyDescent="0.3">
      <c r="P50" s="143"/>
      <c r="Q50" s="143"/>
      <c r="R50" s="143"/>
      <c r="S50" s="143"/>
      <c r="T50" s="143"/>
      <c r="U50" s="143"/>
    </row>
    <row r="51" spans="16:23" ht="15.75" customHeight="1" x14ac:dyDescent="0.3">
      <c r="P51" s="143"/>
      <c r="Q51" s="143"/>
      <c r="R51" s="143"/>
      <c r="S51" s="143"/>
      <c r="T51" s="143"/>
      <c r="U51" s="143"/>
    </row>
    <row r="52" spans="16:23" ht="15.75" customHeight="1" x14ac:dyDescent="0.3">
      <c r="P52" s="143"/>
      <c r="Q52" s="143"/>
      <c r="R52" s="143"/>
      <c r="S52" s="143"/>
      <c r="T52" s="143"/>
      <c r="U52" s="143"/>
      <c r="V52" s="135" t="s">
        <v>202</v>
      </c>
      <c r="W52" s="168">
        <f>W15</f>
        <v>0</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sheetData>
  <mergeCells count="7">
    <mergeCell ref="U4:W4"/>
    <mergeCell ref="U5:W5"/>
    <mergeCell ref="B28:I28"/>
    <mergeCell ref="B23:G23"/>
    <mergeCell ref="B18:G18"/>
    <mergeCell ref="B20:G20"/>
    <mergeCell ref="B22:G22"/>
  </mergeCells>
  <conditionalFormatting sqref="A7:P7 N8:P8 A9:P14 R7:S14 U7:X14">
    <cfRule type="expression" dxfId="58" priority="10">
      <formula>MOD(ROW(),2)=0</formula>
    </cfRule>
  </conditionalFormatting>
  <conditionalFormatting sqref="A8">
    <cfRule type="expression" dxfId="57" priority="8">
      <formula>MOD(ROW(),2)=0</formula>
    </cfRule>
  </conditionalFormatting>
  <conditionalFormatting sqref="B8:E8 J8:M8 G8">
    <cfRule type="expression" dxfId="56" priority="7">
      <formula>MOD(ROW(),2)=0</formula>
    </cfRule>
  </conditionalFormatting>
  <conditionalFormatting sqref="H8:I8">
    <cfRule type="expression" dxfId="55" priority="6">
      <formula>MOD(ROW(),2)=0</formula>
    </cfRule>
  </conditionalFormatting>
  <conditionalFormatting sqref="F8">
    <cfRule type="expression" dxfId="54" priority="5">
      <formula>MOD(ROW(),2)=0</formula>
    </cfRule>
  </conditionalFormatting>
  <hyperlinks>
    <hyperlink ref="B23" r:id="rId1" xr:uid="{00000000-0004-0000-2300-000000000000}"/>
  </hyperlinks>
  <printOptions horizontalCentered="1" gridLines="1"/>
  <pageMargins left="0" right="0" top="0.75" bottom="0.75" header="0.3" footer="0.3"/>
  <pageSetup scale="41"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Y63"/>
  <sheetViews>
    <sheetView showGridLines="0" zoomScale="80" zoomScaleNormal="80" workbookViewId="0">
      <pane xSplit="2" ySplit="6" topLeftCell="L7" activePane="bottomRight" state="frozen"/>
      <selection activeCell="H6" sqref="H6"/>
      <selection pane="topRight" activeCell="H6" sqref="H6"/>
      <selection pane="bottomLeft" activeCell="H6" sqref="H6"/>
      <selection pane="bottomRight" activeCell="Y8" sqref="Y8"/>
    </sheetView>
  </sheetViews>
  <sheetFormatPr defaultColWidth="9.109375" defaultRowHeight="14.4" x14ac:dyDescent="0.3"/>
  <cols>
    <col min="1" max="1" width="7.88671875" style="135" customWidth="1"/>
    <col min="2" max="2" width="64.5546875" style="135" customWidth="1"/>
    <col min="3" max="3" width="33.44140625" style="135" customWidth="1"/>
    <col min="4" max="4" width="14.33203125" style="135" bestFit="1" customWidth="1"/>
    <col min="5" max="5" width="13.6640625" style="135" customWidth="1"/>
    <col min="6" max="6" width="19.44140625" style="137" bestFit="1" customWidth="1"/>
    <col min="7" max="7" width="23" style="137" bestFit="1" customWidth="1"/>
    <col min="8" max="8" width="11.33203125" style="135" customWidth="1"/>
    <col min="9" max="9" width="13.88671875" style="135" customWidth="1"/>
    <col min="10" max="10" width="13.44140625" style="135" customWidth="1"/>
    <col min="11" max="11" width="15.44140625" style="135" customWidth="1"/>
    <col min="12" max="12" width="10" style="135" customWidth="1"/>
    <col min="13" max="13" width="22.554687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2.88671875" style="135" bestFit="1" customWidth="1"/>
    <col min="22" max="22" width="14.88671875" style="135" bestFit="1" customWidth="1"/>
    <col min="23" max="23" width="12.88671875" style="135" bestFit="1" customWidth="1"/>
    <col min="24" max="24" width="12.88671875" style="135" customWidth="1"/>
    <col min="25" max="25" width="14.33203125" style="135" customWidth="1"/>
    <col min="26" max="16384" width="9.109375" style="135"/>
  </cols>
  <sheetData>
    <row r="1" spans="1:25" ht="15.75" customHeight="1" x14ac:dyDescent="0.3">
      <c r="A1" s="132" t="s">
        <v>74</v>
      </c>
      <c r="T1" s="140"/>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75</v>
      </c>
      <c r="B3" s="132"/>
      <c r="D3" s="132"/>
      <c r="E3" s="132"/>
      <c r="F3" s="131"/>
      <c r="Q3" s="140"/>
      <c r="R3" s="140"/>
      <c r="S3" s="140"/>
      <c r="T3" s="140"/>
      <c r="U3" s="136"/>
      <c r="V3" s="142"/>
    </row>
    <row r="4" spans="1:25" ht="15.75" customHeight="1" x14ac:dyDescent="0.3">
      <c r="A4" s="132" t="s">
        <v>141</v>
      </c>
      <c r="N4" s="144"/>
      <c r="O4" s="144"/>
      <c r="P4" s="144"/>
      <c r="Q4" s="145"/>
      <c r="R4" s="140"/>
      <c r="S4" s="140"/>
      <c r="T4" s="145"/>
      <c r="U4" s="577" t="s">
        <v>291</v>
      </c>
      <c r="V4" s="577"/>
      <c r="W4" s="577"/>
      <c r="X4" s="535"/>
      <c r="Y4" s="146"/>
    </row>
    <row r="5" spans="1:25" ht="15" thickBot="1" x14ac:dyDescent="0.35">
      <c r="H5" s="147"/>
      <c r="I5" s="147"/>
      <c r="N5" s="144"/>
      <c r="O5" s="144"/>
      <c r="P5" s="144"/>
      <c r="Q5" s="145"/>
      <c r="R5" s="148"/>
      <c r="S5" s="148"/>
      <c r="T5" s="145"/>
      <c r="U5" s="579"/>
      <c r="V5" s="579"/>
      <c r="W5" s="579"/>
      <c r="X5" s="536"/>
      <c r="Y5" s="149"/>
    </row>
    <row r="6" spans="1:25"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'#4031 Somerset Academy of Arts'!X6</f>
        <v>Available Budget as of 08/30/24</v>
      </c>
    </row>
    <row r="7" spans="1:25" ht="15.75" customHeight="1" x14ac:dyDescent="0.3">
      <c r="A7" s="137" t="s">
        <v>253</v>
      </c>
      <c r="B7" s="135" t="s">
        <v>247</v>
      </c>
      <c r="C7" s="480" t="s">
        <v>174</v>
      </c>
      <c r="D7" s="137" t="s">
        <v>175</v>
      </c>
      <c r="E7" s="137" t="s">
        <v>232</v>
      </c>
      <c r="F7" s="137" t="s">
        <v>245</v>
      </c>
      <c r="G7" s="229" t="s">
        <v>6</v>
      </c>
      <c r="H7" s="289">
        <v>0.05</v>
      </c>
      <c r="I7" s="289">
        <v>0.161</v>
      </c>
      <c r="J7" s="166">
        <v>45565</v>
      </c>
      <c r="K7" s="166">
        <v>45565</v>
      </c>
      <c r="L7" s="166">
        <v>44279</v>
      </c>
      <c r="M7" s="137" t="s">
        <v>209</v>
      </c>
      <c r="N7" s="462">
        <v>1842.55</v>
      </c>
      <c r="O7" s="344">
        <v>33.950000000000003</v>
      </c>
      <c r="P7" s="345">
        <f t="shared" ref="P7:P12" si="0">N7+O7</f>
        <v>1876.5</v>
      </c>
      <c r="Q7" s="481"/>
      <c r="R7" s="491">
        <v>0</v>
      </c>
      <c r="S7" s="345">
        <v>1876.5</v>
      </c>
      <c r="T7" s="172"/>
      <c r="U7" s="491">
        <v>0</v>
      </c>
      <c r="V7" s="344"/>
      <c r="W7" s="419">
        <f t="shared" ref="W7:W12" si="1">V7+U7</f>
        <v>0</v>
      </c>
      <c r="X7" s="345">
        <v>1876.5</v>
      </c>
      <c r="Y7" s="402">
        <f>S7-W7-X7</f>
        <v>0</v>
      </c>
    </row>
    <row r="8" spans="1:25" ht="15.75" customHeight="1" x14ac:dyDescent="0.3">
      <c r="A8" s="137" t="s">
        <v>254</v>
      </c>
      <c r="B8" s="135" t="s">
        <v>248</v>
      </c>
      <c r="C8" s="480" t="s">
        <v>174</v>
      </c>
      <c r="D8" s="137" t="s">
        <v>175</v>
      </c>
      <c r="E8" s="137" t="s">
        <v>234</v>
      </c>
      <c r="F8" s="137" t="s">
        <v>233</v>
      </c>
      <c r="G8" s="229" t="s">
        <v>6</v>
      </c>
      <c r="H8" s="289">
        <v>0.05</v>
      </c>
      <c r="I8" s="289">
        <v>0.161</v>
      </c>
      <c r="J8" s="166">
        <v>45565</v>
      </c>
      <c r="K8" s="166">
        <v>45565</v>
      </c>
      <c r="L8" s="166">
        <v>44279</v>
      </c>
      <c r="M8" s="137" t="s">
        <v>235</v>
      </c>
      <c r="N8" s="343">
        <v>876.99</v>
      </c>
      <c r="O8" s="344"/>
      <c r="P8" s="345">
        <f t="shared" si="0"/>
        <v>876.99</v>
      </c>
      <c r="Q8" s="481"/>
      <c r="R8" s="357">
        <v>876.99</v>
      </c>
      <c r="S8" s="345">
        <f t="shared" ref="S8:S12" si="2">P8-R8</f>
        <v>0</v>
      </c>
      <c r="T8" s="172"/>
      <c r="U8" s="357">
        <v>0</v>
      </c>
      <c r="V8" s="344"/>
      <c r="W8" s="419">
        <f t="shared" si="1"/>
        <v>0</v>
      </c>
      <c r="X8" s="345"/>
      <c r="Y8" s="402">
        <f t="shared" ref="Y8:Y12" si="3">S8-W8</f>
        <v>0</v>
      </c>
    </row>
    <row r="9" spans="1:25" ht="15.75" customHeight="1" x14ac:dyDescent="0.3">
      <c r="A9" s="137" t="s">
        <v>255</v>
      </c>
      <c r="B9" s="135" t="s">
        <v>192</v>
      </c>
      <c r="C9" s="480" t="s">
        <v>174</v>
      </c>
      <c r="D9" s="137" t="s">
        <v>175</v>
      </c>
      <c r="E9" s="137" t="s">
        <v>193</v>
      </c>
      <c r="F9" s="137" t="s">
        <v>176</v>
      </c>
      <c r="G9" s="229" t="s">
        <v>6</v>
      </c>
      <c r="H9" s="289">
        <v>0.05</v>
      </c>
      <c r="I9" s="289">
        <v>0.161</v>
      </c>
      <c r="J9" s="166">
        <v>45565</v>
      </c>
      <c r="K9" s="166">
        <v>45565</v>
      </c>
      <c r="L9" s="166">
        <v>44279</v>
      </c>
      <c r="M9" s="137" t="s">
        <v>177</v>
      </c>
      <c r="N9" s="343">
        <v>135263.14000000001</v>
      </c>
      <c r="O9" s="344">
        <v>21.19</v>
      </c>
      <c r="P9" s="345">
        <f t="shared" si="0"/>
        <v>135284.33000000002</v>
      </c>
      <c r="Q9" s="481"/>
      <c r="R9" s="357">
        <f>70834.59+41263.71</f>
        <v>112098.29999999999</v>
      </c>
      <c r="S9" s="345">
        <f t="shared" si="2"/>
        <v>23186.030000000028</v>
      </c>
      <c r="T9" s="172"/>
      <c r="U9" s="357">
        <v>0</v>
      </c>
      <c r="V9" s="344"/>
      <c r="W9" s="419">
        <f t="shared" si="1"/>
        <v>0</v>
      </c>
      <c r="X9" s="345"/>
      <c r="Y9" s="402">
        <f t="shared" si="3"/>
        <v>23186.030000000028</v>
      </c>
    </row>
    <row r="10" spans="1:25" ht="15.75" customHeight="1" x14ac:dyDescent="0.3">
      <c r="A10" s="137" t="s">
        <v>256</v>
      </c>
      <c r="B10" s="135" t="s">
        <v>259</v>
      </c>
      <c r="C10" s="480" t="s">
        <v>174</v>
      </c>
      <c r="D10" s="137" t="s">
        <v>175</v>
      </c>
      <c r="E10" s="137" t="s">
        <v>236</v>
      </c>
      <c r="F10" s="137" t="s">
        <v>237</v>
      </c>
      <c r="G10" s="229" t="s">
        <v>6</v>
      </c>
      <c r="H10" s="289">
        <v>0.05</v>
      </c>
      <c r="I10" s="289">
        <v>0.161</v>
      </c>
      <c r="J10" s="166">
        <v>45565</v>
      </c>
      <c r="K10" s="166">
        <v>45565</v>
      </c>
      <c r="L10" s="166">
        <v>44279</v>
      </c>
      <c r="M10" s="137" t="s">
        <v>238</v>
      </c>
      <c r="N10" s="343">
        <v>965.19</v>
      </c>
      <c r="O10" s="344"/>
      <c r="P10" s="345">
        <f t="shared" si="0"/>
        <v>965.19</v>
      </c>
      <c r="Q10" s="481"/>
      <c r="R10" s="357"/>
      <c r="S10" s="345">
        <f t="shared" si="2"/>
        <v>965.19</v>
      </c>
      <c r="T10" s="172"/>
      <c r="U10" s="357">
        <v>0</v>
      </c>
      <c r="V10" s="344"/>
      <c r="W10" s="419">
        <f t="shared" si="1"/>
        <v>0</v>
      </c>
      <c r="X10" s="345"/>
      <c r="Y10" s="402">
        <f t="shared" si="3"/>
        <v>965.19</v>
      </c>
    </row>
    <row r="11" spans="1:25" ht="15.75" customHeight="1" x14ac:dyDescent="0.3">
      <c r="A11" s="137" t="s">
        <v>257</v>
      </c>
      <c r="B11" s="135" t="s">
        <v>260</v>
      </c>
      <c r="C11" s="480" t="s">
        <v>174</v>
      </c>
      <c r="D11" s="137" t="s">
        <v>175</v>
      </c>
      <c r="E11" s="137" t="s">
        <v>239</v>
      </c>
      <c r="F11" s="137" t="s">
        <v>240</v>
      </c>
      <c r="G11" s="229" t="s">
        <v>6</v>
      </c>
      <c r="H11" s="289">
        <v>0.05</v>
      </c>
      <c r="I11" s="289">
        <v>0.161</v>
      </c>
      <c r="J11" s="166">
        <v>45565</v>
      </c>
      <c r="K11" s="166">
        <v>45565</v>
      </c>
      <c r="L11" s="166">
        <v>44279</v>
      </c>
      <c r="M11" s="137" t="s">
        <v>241</v>
      </c>
      <c r="N11" s="343">
        <v>1452.48</v>
      </c>
      <c r="O11" s="344"/>
      <c r="P11" s="345">
        <f t="shared" si="0"/>
        <v>1452.48</v>
      </c>
      <c r="Q11" s="481"/>
      <c r="R11" s="357">
        <v>1452.48</v>
      </c>
      <c r="S11" s="345">
        <f t="shared" si="2"/>
        <v>0</v>
      </c>
      <c r="T11" s="172"/>
      <c r="U11" s="357">
        <v>0</v>
      </c>
      <c r="V11" s="344"/>
      <c r="W11" s="419">
        <f t="shared" si="1"/>
        <v>0</v>
      </c>
      <c r="X11" s="345"/>
      <c r="Y11" s="402">
        <f t="shared" si="3"/>
        <v>0</v>
      </c>
    </row>
    <row r="12" spans="1:25" ht="15.75" customHeight="1" x14ac:dyDescent="0.3">
      <c r="A12" s="137" t="s">
        <v>258</v>
      </c>
      <c r="B12" s="135" t="s">
        <v>261</v>
      </c>
      <c r="C12" s="480" t="s">
        <v>174</v>
      </c>
      <c r="D12" s="137" t="s">
        <v>175</v>
      </c>
      <c r="E12" s="137" t="s">
        <v>242</v>
      </c>
      <c r="F12" s="137" t="s">
        <v>243</v>
      </c>
      <c r="G12" s="229" t="s">
        <v>6</v>
      </c>
      <c r="H12" s="289">
        <v>0.05</v>
      </c>
      <c r="I12" s="289">
        <v>0.161</v>
      </c>
      <c r="J12" s="166">
        <v>45565</v>
      </c>
      <c r="K12" s="166">
        <v>45565</v>
      </c>
      <c r="L12" s="166">
        <v>44279</v>
      </c>
      <c r="M12" s="137" t="s">
        <v>244</v>
      </c>
      <c r="N12" s="343">
        <v>4898.25</v>
      </c>
      <c r="O12" s="344"/>
      <c r="P12" s="345">
        <f t="shared" si="0"/>
        <v>4898.25</v>
      </c>
      <c r="Q12" s="481"/>
      <c r="R12" s="357"/>
      <c r="S12" s="345">
        <f t="shared" si="2"/>
        <v>4898.25</v>
      </c>
      <c r="T12" s="172"/>
      <c r="U12" s="357">
        <v>0</v>
      </c>
      <c r="V12" s="344"/>
      <c r="W12" s="419">
        <f t="shared" si="1"/>
        <v>0</v>
      </c>
      <c r="X12" s="345"/>
      <c r="Y12" s="402">
        <f t="shared" si="3"/>
        <v>4898.25</v>
      </c>
    </row>
    <row r="13" spans="1:25" ht="15.75" customHeight="1" thickBot="1" x14ac:dyDescent="0.35">
      <c r="C13" s="351"/>
      <c r="D13" s="178"/>
      <c r="E13" s="178"/>
      <c r="H13" s="165"/>
      <c r="I13" s="165"/>
      <c r="J13" s="192"/>
      <c r="K13" s="192"/>
      <c r="L13" s="192"/>
      <c r="M13" s="218" t="s">
        <v>37</v>
      </c>
      <c r="N13" s="346">
        <f>SUM(N7:N12)</f>
        <v>145298.60000000003</v>
      </c>
      <c r="O13" s="347">
        <f>SUM(O7:O12)</f>
        <v>55.14</v>
      </c>
      <c r="P13" s="348">
        <f>SUM(P7:P12)</f>
        <v>145353.74000000002</v>
      </c>
      <c r="Q13" s="130"/>
      <c r="R13" s="346">
        <f>SUM(R7:R12)</f>
        <v>114427.76999999999</v>
      </c>
      <c r="S13" s="348">
        <f>SUM(S7:S12)</f>
        <v>30925.970000000027</v>
      </c>
      <c r="T13" s="130"/>
      <c r="U13" s="346">
        <f>SUM(U7:U12)</f>
        <v>0</v>
      </c>
      <c r="V13" s="347">
        <f>SUM(V7:V12)</f>
        <v>0</v>
      </c>
      <c r="W13" s="421">
        <f>SUM(W7:W12)</f>
        <v>0</v>
      </c>
      <c r="X13" s="348">
        <f>SUM(X7:X12)</f>
        <v>1876.5</v>
      </c>
      <c r="Y13" s="424">
        <f>SUM(Y7:Y12)</f>
        <v>29049.470000000027</v>
      </c>
    </row>
    <row r="14" spans="1:25" ht="15.75" customHeight="1" thickTop="1" x14ac:dyDescent="0.3">
      <c r="C14" s="351"/>
      <c r="D14" s="178"/>
      <c r="E14" s="178"/>
      <c r="J14" s="192"/>
      <c r="K14" s="192"/>
      <c r="L14" s="192"/>
      <c r="M14" s="218"/>
      <c r="N14" s="168"/>
      <c r="O14" s="168"/>
      <c r="P14" s="168"/>
      <c r="R14" s="168"/>
      <c r="S14" s="167"/>
      <c r="T14" s="167"/>
      <c r="U14" s="140"/>
    </row>
    <row r="15" spans="1:25" ht="15.75" customHeight="1" x14ac:dyDescent="0.3">
      <c r="C15" s="351"/>
      <c r="D15" s="178"/>
      <c r="E15" s="178"/>
      <c r="M15" s="218"/>
      <c r="N15" s="168"/>
      <c r="O15" s="168"/>
      <c r="P15" s="168"/>
      <c r="R15" s="168"/>
      <c r="S15" s="167"/>
      <c r="T15" s="167"/>
      <c r="U15" s="140"/>
    </row>
    <row r="16" spans="1:25" ht="15.75" customHeight="1" x14ac:dyDescent="0.3">
      <c r="B16" s="132" t="s">
        <v>109</v>
      </c>
      <c r="C16" s="178"/>
      <c r="D16" s="178"/>
      <c r="E16" s="178"/>
      <c r="M16" s="218"/>
      <c r="N16" s="168"/>
      <c r="O16" s="168"/>
      <c r="P16" s="168"/>
      <c r="R16" s="167"/>
      <c r="S16" s="167"/>
      <c r="T16" s="167"/>
      <c r="U16" s="140"/>
      <c r="V16" s="140"/>
    </row>
    <row r="17" spans="2:22" ht="15.75" customHeight="1" x14ac:dyDescent="0.3">
      <c r="B17" s="582" t="s">
        <v>216</v>
      </c>
      <c r="C17" s="582"/>
      <c r="D17" s="582"/>
      <c r="E17" s="582"/>
      <c r="F17" s="582"/>
      <c r="G17" s="582"/>
      <c r="M17" s="218"/>
      <c r="N17" s="168"/>
      <c r="O17" s="168"/>
      <c r="P17" s="168"/>
      <c r="R17" s="167"/>
      <c r="S17" s="167"/>
      <c r="T17" s="167"/>
      <c r="U17" s="140"/>
      <c r="V17" s="140"/>
    </row>
    <row r="18" spans="2:22" ht="15.75" customHeight="1" x14ac:dyDescent="0.3">
      <c r="C18" s="178"/>
      <c r="D18" s="178"/>
      <c r="E18" s="178"/>
      <c r="M18" s="218"/>
      <c r="N18" s="168"/>
      <c r="O18" s="168"/>
      <c r="P18" s="168"/>
      <c r="R18" s="167"/>
      <c r="S18" s="167"/>
      <c r="T18" s="167"/>
      <c r="U18" s="140"/>
      <c r="V18" s="140"/>
    </row>
    <row r="19" spans="2:22" ht="15.75" customHeight="1" x14ac:dyDescent="0.3">
      <c r="B19" s="582" t="s">
        <v>113</v>
      </c>
      <c r="C19" s="582"/>
      <c r="D19" s="582"/>
      <c r="E19" s="582"/>
      <c r="F19" s="582"/>
      <c r="G19" s="582"/>
      <c r="M19" s="218"/>
      <c r="N19" s="168"/>
      <c r="O19" s="168"/>
      <c r="P19" s="168"/>
      <c r="R19" s="167"/>
      <c r="S19" s="167"/>
      <c r="T19" s="167"/>
      <c r="U19" s="140"/>
      <c r="V19" s="140"/>
    </row>
    <row r="20" spans="2:22" ht="15.75" customHeight="1" x14ac:dyDescent="0.3">
      <c r="B20" s="173"/>
      <c r="C20" s="173"/>
      <c r="D20" s="173"/>
      <c r="E20" s="173"/>
      <c r="F20" s="174"/>
      <c r="G20" s="174"/>
      <c r="M20" s="218"/>
      <c r="N20" s="168"/>
      <c r="O20" s="168"/>
      <c r="P20" s="168"/>
      <c r="R20" s="167"/>
      <c r="S20" s="167"/>
      <c r="T20" s="167"/>
      <c r="U20" s="140"/>
      <c r="V20" s="140"/>
    </row>
    <row r="21" spans="2:22" ht="15.75" customHeight="1" x14ac:dyDescent="0.3">
      <c r="B21" s="582" t="s">
        <v>134</v>
      </c>
      <c r="C21" s="582"/>
      <c r="D21" s="582"/>
      <c r="E21" s="582"/>
      <c r="F21" s="582"/>
      <c r="G21" s="582"/>
      <c r="M21" s="218"/>
      <c r="N21" s="168"/>
      <c r="O21" s="168"/>
      <c r="P21" s="168"/>
      <c r="R21" s="167"/>
      <c r="S21" s="167"/>
      <c r="T21" s="167"/>
      <c r="U21" s="140"/>
      <c r="V21" s="140"/>
    </row>
    <row r="22" spans="2:22" ht="15.75" customHeight="1" x14ac:dyDescent="0.3">
      <c r="B22" s="593" t="s">
        <v>133</v>
      </c>
      <c r="C22" s="582"/>
      <c r="D22" s="582"/>
      <c r="E22" s="582"/>
      <c r="F22" s="582"/>
      <c r="G22" s="582"/>
      <c r="M22" s="218"/>
      <c r="N22" s="168"/>
      <c r="O22" s="168"/>
      <c r="P22" s="168"/>
      <c r="R22" s="167"/>
      <c r="S22" s="167"/>
      <c r="T22" s="167"/>
      <c r="U22" s="140"/>
      <c r="V22" s="140"/>
    </row>
    <row r="23" spans="2:22" ht="15.75" customHeight="1" x14ac:dyDescent="0.3">
      <c r="B23" s="173"/>
      <c r="C23" s="173"/>
      <c r="D23" s="173"/>
      <c r="E23" s="173"/>
      <c r="F23" s="174"/>
      <c r="M23" s="218"/>
      <c r="N23" s="168"/>
      <c r="O23" s="168"/>
      <c r="P23" s="168"/>
      <c r="R23" s="167"/>
      <c r="S23" s="167"/>
      <c r="T23" s="167"/>
      <c r="U23" s="140"/>
      <c r="V23" s="140"/>
    </row>
    <row r="24" spans="2:22" ht="15.75" customHeight="1" x14ac:dyDescent="0.3">
      <c r="B24" s="173"/>
      <c r="C24" s="173"/>
      <c r="D24" s="173"/>
      <c r="E24" s="173"/>
      <c r="F24" s="174"/>
      <c r="M24" s="218"/>
      <c r="N24" s="168"/>
      <c r="O24" s="168"/>
      <c r="P24" s="168"/>
      <c r="R24" s="167"/>
      <c r="S24" s="167"/>
      <c r="T24" s="167"/>
      <c r="U24" s="140"/>
      <c r="V24" s="140"/>
    </row>
    <row r="25" spans="2:22" ht="15.75" customHeight="1" x14ac:dyDescent="0.3">
      <c r="B25" s="131" t="s">
        <v>96</v>
      </c>
      <c r="C25" s="176" t="s">
        <v>99</v>
      </c>
      <c r="D25" s="176" t="s">
        <v>100</v>
      </c>
      <c r="E25" s="176"/>
      <c r="F25" s="174"/>
      <c r="M25" s="218"/>
      <c r="N25" s="168"/>
      <c r="O25" s="168"/>
      <c r="P25" s="168"/>
      <c r="R25" s="167"/>
      <c r="S25" s="167"/>
      <c r="T25" s="167"/>
      <c r="U25" s="140"/>
      <c r="V25" s="140"/>
    </row>
    <row r="26" spans="2:22" ht="15.75" customHeight="1" x14ac:dyDescent="0.3">
      <c r="B26" s="135" t="s">
        <v>206</v>
      </c>
      <c r="C26" s="178" t="s">
        <v>187</v>
      </c>
      <c r="D26" s="178" t="s">
        <v>188</v>
      </c>
      <c r="E26" s="178"/>
      <c r="M26" s="218"/>
      <c r="N26" s="168"/>
      <c r="O26" s="168"/>
      <c r="P26" s="168"/>
      <c r="R26" s="167"/>
      <c r="S26" s="167"/>
      <c r="T26" s="167"/>
      <c r="U26" s="140"/>
      <c r="V26" s="140"/>
    </row>
    <row r="27" spans="2:22" ht="15.75" customHeight="1" x14ac:dyDescent="0.3">
      <c r="C27" s="178"/>
      <c r="D27" s="178"/>
      <c r="E27" s="178"/>
      <c r="M27" s="218"/>
      <c r="N27" s="168"/>
      <c r="O27" s="168"/>
      <c r="P27" s="168"/>
      <c r="R27" s="167"/>
      <c r="S27" s="167"/>
      <c r="T27" s="167"/>
      <c r="U27" s="140"/>
      <c r="V27" s="140"/>
    </row>
    <row r="28" spans="2:22" ht="15.75" customHeight="1" x14ac:dyDescent="0.3">
      <c r="B28" s="581" t="s">
        <v>300</v>
      </c>
      <c r="C28" s="581"/>
      <c r="D28" s="581"/>
      <c r="E28" s="581"/>
      <c r="F28" s="581"/>
      <c r="G28" s="581"/>
      <c r="H28" s="581"/>
      <c r="I28" s="581"/>
      <c r="M28" s="218"/>
      <c r="N28" s="168"/>
      <c r="O28" s="168"/>
      <c r="P28" s="168"/>
      <c r="R28" s="167"/>
      <c r="S28" s="167"/>
      <c r="T28" s="167"/>
      <c r="U28" s="140"/>
      <c r="V28" s="140"/>
    </row>
    <row r="29" spans="2:22" ht="15.75" customHeight="1" x14ac:dyDescent="0.3">
      <c r="B29" s="128"/>
      <c r="C29" s="178"/>
      <c r="D29" s="178"/>
      <c r="E29" s="178"/>
      <c r="M29" s="218"/>
      <c r="N29" s="168"/>
      <c r="O29" s="168"/>
      <c r="P29" s="168"/>
      <c r="R29" s="167"/>
      <c r="S29" s="167"/>
      <c r="T29" s="167"/>
      <c r="U29" s="140"/>
      <c r="V29" s="140"/>
    </row>
    <row r="30" spans="2:22" ht="15.75" customHeight="1" x14ac:dyDescent="0.3">
      <c r="B30" s="217"/>
      <c r="C30" s="219"/>
      <c r="D30" s="219"/>
      <c r="E30" s="219"/>
      <c r="F30" s="210"/>
      <c r="G30" s="210"/>
      <c r="H30" s="187"/>
      <c r="I30" s="187"/>
      <c r="J30" s="187"/>
      <c r="K30" s="187"/>
      <c r="L30" s="187"/>
      <c r="M30" s="220"/>
      <c r="N30" s="221"/>
      <c r="O30" s="221"/>
      <c r="P30" s="221"/>
      <c r="Q30" s="187"/>
      <c r="R30" s="167"/>
      <c r="S30" s="167"/>
      <c r="T30" s="167"/>
      <c r="U30" s="140"/>
      <c r="V30" s="140"/>
    </row>
    <row r="31" spans="2:22" ht="15.75" customHeight="1" x14ac:dyDescent="0.3">
      <c r="R31" s="293" t="s">
        <v>219</v>
      </c>
      <c r="S31" s="294"/>
      <c r="T31" s="291"/>
    </row>
    <row r="32" spans="2:22" ht="15.75" customHeight="1" x14ac:dyDescent="0.3">
      <c r="B32" s="184" t="s">
        <v>218</v>
      </c>
      <c r="C32" s="185" t="s">
        <v>1</v>
      </c>
      <c r="D32" s="185"/>
      <c r="E32" s="185"/>
      <c r="F32" s="515" t="s">
        <v>33</v>
      </c>
      <c r="G32" s="185" t="s">
        <v>34</v>
      </c>
      <c r="H32" s="185"/>
      <c r="I32" s="185"/>
      <c r="J32" s="185"/>
      <c r="K32" s="185"/>
      <c r="L32" s="185"/>
      <c r="M32" s="185" t="s">
        <v>35</v>
      </c>
      <c r="N32" s="185" t="s">
        <v>36</v>
      </c>
      <c r="O32" s="186"/>
      <c r="P32" s="186"/>
      <c r="Q32" s="186"/>
      <c r="R32" s="187" t="s">
        <v>79</v>
      </c>
      <c r="S32" s="188"/>
      <c r="T32" s="292"/>
    </row>
    <row r="33" spans="2:24" ht="15.75" customHeight="1" x14ac:dyDescent="0.3">
      <c r="B33" s="189"/>
      <c r="C33" s="145"/>
      <c r="D33" s="145"/>
      <c r="E33" s="145"/>
      <c r="F33" s="516"/>
      <c r="G33" s="145"/>
      <c r="H33" s="145"/>
      <c r="I33" s="145"/>
      <c r="J33" s="145"/>
      <c r="K33" s="145"/>
      <c r="L33" s="145"/>
      <c r="M33" s="145"/>
      <c r="N33" s="145"/>
      <c r="O33" s="136"/>
      <c r="P33" s="136"/>
      <c r="Q33" s="136"/>
      <c r="R33" s="293"/>
      <c r="S33" s="294"/>
      <c r="T33" s="294"/>
    </row>
    <row r="34" spans="2:24" ht="15.75" customHeight="1" x14ac:dyDescent="0.3">
      <c r="B34" s="189"/>
      <c r="C34" s="145"/>
      <c r="D34" s="145"/>
      <c r="E34" s="145"/>
      <c r="F34" s="516"/>
      <c r="G34" s="145"/>
      <c r="H34" s="145"/>
      <c r="I34" s="145"/>
      <c r="J34" s="145"/>
      <c r="K34" s="145"/>
      <c r="L34" s="145"/>
      <c r="M34" s="145"/>
      <c r="N34" s="145"/>
      <c r="O34" s="136"/>
      <c r="P34" s="136"/>
      <c r="Q34" s="136"/>
    </row>
    <row r="35" spans="2:24" ht="15.75" customHeight="1" x14ac:dyDescent="0.3">
      <c r="B35" s="189"/>
      <c r="C35" s="145"/>
      <c r="D35" s="145"/>
      <c r="E35" s="145"/>
      <c r="F35" s="516"/>
      <c r="G35" s="145"/>
      <c r="H35" s="145"/>
      <c r="I35" s="145"/>
      <c r="J35" s="145"/>
      <c r="K35" s="145"/>
      <c r="L35" s="145"/>
      <c r="M35" s="145"/>
      <c r="N35" s="145"/>
      <c r="O35" s="136"/>
      <c r="P35" s="136"/>
      <c r="Q35" s="136"/>
    </row>
    <row r="36" spans="2:24" ht="15.75" customHeight="1" x14ac:dyDescent="0.3">
      <c r="B36" s="189"/>
      <c r="C36" s="145"/>
      <c r="D36" s="145"/>
      <c r="E36" s="145"/>
      <c r="F36" s="516"/>
      <c r="G36" s="145"/>
      <c r="H36" s="145"/>
      <c r="I36" s="145"/>
      <c r="J36" s="145"/>
      <c r="K36" s="145"/>
      <c r="L36" s="145"/>
      <c r="M36" s="145"/>
      <c r="N36" s="145"/>
      <c r="O36" s="136"/>
      <c r="P36" s="136"/>
      <c r="Q36" s="136"/>
    </row>
    <row r="37" spans="2:24" ht="15.75" customHeight="1" x14ac:dyDescent="0.3">
      <c r="B37" s="189"/>
      <c r="C37" s="469"/>
      <c r="D37" s="469"/>
      <c r="E37" s="469"/>
      <c r="F37" s="516"/>
      <c r="G37" s="469"/>
      <c r="H37" s="469"/>
      <c r="I37" s="469"/>
      <c r="J37" s="469"/>
      <c r="K37" s="469"/>
      <c r="L37" s="469"/>
      <c r="M37" s="469"/>
      <c r="N37" s="469"/>
      <c r="O37" s="136"/>
      <c r="P37" s="136"/>
      <c r="Q37" s="136"/>
    </row>
    <row r="38" spans="2:24" ht="15.75" customHeight="1" x14ac:dyDescent="0.3">
      <c r="B38" s="189"/>
      <c r="C38" s="469"/>
      <c r="D38" s="469"/>
      <c r="E38" s="469"/>
      <c r="F38" s="516"/>
      <c r="G38" s="469"/>
      <c r="H38" s="469"/>
      <c r="I38" s="469"/>
      <c r="J38" s="469"/>
      <c r="K38" s="469"/>
      <c r="L38" s="469"/>
      <c r="M38" s="469"/>
      <c r="N38" s="469"/>
      <c r="O38" s="136"/>
      <c r="P38" s="136"/>
      <c r="Q38" s="136"/>
    </row>
    <row r="39" spans="2:24" ht="15.75" customHeight="1" x14ac:dyDescent="0.3">
      <c r="B39" s="189"/>
      <c r="C39" s="469"/>
      <c r="D39" s="469"/>
      <c r="E39" s="469"/>
      <c r="F39" s="516"/>
      <c r="G39" s="469"/>
      <c r="H39" s="469"/>
      <c r="I39" s="469"/>
      <c r="J39" s="469"/>
      <c r="K39" s="469"/>
      <c r="L39" s="469"/>
      <c r="M39" s="469"/>
      <c r="N39" s="469"/>
      <c r="O39" s="136"/>
      <c r="P39" s="136"/>
      <c r="Q39" s="136"/>
    </row>
    <row r="40" spans="2:24" ht="15.75" customHeight="1" x14ac:dyDescent="0.3">
      <c r="B40" s="189"/>
      <c r="C40" s="469"/>
      <c r="D40" s="469"/>
      <c r="E40" s="469"/>
      <c r="F40" s="516"/>
      <c r="G40" s="469"/>
      <c r="H40" s="469"/>
      <c r="I40" s="469"/>
      <c r="J40" s="469"/>
      <c r="K40" s="469"/>
      <c r="L40" s="469"/>
      <c r="M40" s="469"/>
      <c r="N40" s="469"/>
      <c r="O40" s="136"/>
      <c r="P40" s="136"/>
      <c r="Q40" s="136"/>
    </row>
    <row r="41" spans="2:24" ht="15.75" customHeight="1" x14ac:dyDescent="0.3">
      <c r="B41" s="204"/>
      <c r="C41" s="205"/>
      <c r="D41" s="205"/>
      <c r="E41" s="205"/>
      <c r="F41" s="158"/>
      <c r="G41" s="207"/>
      <c r="H41" s="207"/>
      <c r="I41" s="207"/>
      <c r="J41" s="207"/>
      <c r="K41" s="207"/>
      <c r="L41" s="207"/>
      <c r="M41" s="161"/>
      <c r="N41" s="208"/>
      <c r="O41" s="209"/>
      <c r="P41" s="209"/>
      <c r="Q41" s="209"/>
    </row>
    <row r="42" spans="2:24" ht="15.75" customHeight="1" x14ac:dyDescent="0.3">
      <c r="B42" s="204"/>
      <c r="C42" s="205"/>
      <c r="D42" s="205"/>
      <c r="E42" s="205"/>
      <c r="F42" s="158"/>
      <c r="G42" s="207"/>
      <c r="H42" s="207"/>
      <c r="I42" s="207"/>
      <c r="J42" s="207"/>
      <c r="K42" s="207"/>
      <c r="L42" s="207"/>
      <c r="M42" s="161"/>
      <c r="N42" s="208"/>
      <c r="O42" s="209"/>
      <c r="P42" s="209"/>
      <c r="Q42" s="209"/>
    </row>
    <row r="43" spans="2:24" ht="15.75" customHeight="1" x14ac:dyDescent="0.3">
      <c r="B43" s="204"/>
      <c r="C43" s="205"/>
      <c r="D43" s="205"/>
      <c r="E43" s="205"/>
      <c r="F43" s="158"/>
      <c r="G43" s="207"/>
      <c r="H43" s="207"/>
      <c r="I43" s="207"/>
      <c r="J43" s="207"/>
      <c r="K43" s="207"/>
      <c r="L43" s="207"/>
      <c r="M43" s="161"/>
      <c r="N43" s="208"/>
      <c r="O43" s="209"/>
      <c r="P43" s="209"/>
      <c r="Q43" s="209"/>
    </row>
    <row r="44" spans="2:24" ht="15.75" customHeight="1" x14ac:dyDescent="0.3">
      <c r="B44" s="204"/>
      <c r="C44" s="205"/>
      <c r="D44" s="205"/>
      <c r="E44" s="205"/>
      <c r="F44" s="158"/>
      <c r="G44" s="207"/>
      <c r="H44" s="207"/>
      <c r="I44" s="207"/>
      <c r="J44" s="207"/>
      <c r="K44" s="207"/>
      <c r="L44" s="207"/>
      <c r="M44" s="161"/>
      <c r="N44" s="208"/>
      <c r="O44" s="209"/>
      <c r="P44" s="209"/>
      <c r="Q44" s="209"/>
    </row>
    <row r="45" spans="2:24" ht="15.75" customHeight="1" x14ac:dyDescent="0.3">
      <c r="B45" s="204"/>
      <c r="C45" s="205"/>
      <c r="D45" s="205"/>
      <c r="E45" s="205"/>
      <c r="F45" s="158"/>
      <c r="G45" s="207"/>
      <c r="H45" s="207"/>
      <c r="I45" s="207"/>
      <c r="J45" s="207"/>
      <c r="K45" s="207"/>
      <c r="L45" s="207"/>
      <c r="M45" s="161"/>
      <c r="N45" s="208"/>
      <c r="O45" s="209"/>
      <c r="P45" s="209"/>
      <c r="Q45" s="209"/>
    </row>
    <row r="46" spans="2:24" ht="15.75" customHeight="1" x14ac:dyDescent="0.3">
      <c r="B46" s="204"/>
      <c r="C46" s="205"/>
      <c r="D46" s="205"/>
      <c r="E46" s="205"/>
      <c r="F46" s="158"/>
      <c r="G46" s="207"/>
      <c r="H46" s="207"/>
      <c r="I46" s="207"/>
      <c r="J46" s="207"/>
      <c r="K46" s="207"/>
      <c r="L46" s="207"/>
      <c r="M46" s="161"/>
      <c r="N46" s="208"/>
      <c r="O46" s="209"/>
      <c r="P46" s="209"/>
      <c r="Q46" s="209"/>
    </row>
    <row r="47" spans="2:24" ht="15.75" customHeight="1" x14ac:dyDescent="0.3">
      <c r="B47" s="204"/>
      <c r="C47" s="205"/>
      <c r="D47" s="205"/>
      <c r="E47" s="205"/>
      <c r="F47" s="158"/>
      <c r="G47" s="207"/>
      <c r="H47" s="207"/>
      <c r="I47" s="207"/>
      <c r="J47" s="207"/>
      <c r="K47" s="207"/>
      <c r="L47" s="207"/>
      <c r="M47" s="161"/>
      <c r="N47" s="208"/>
      <c r="O47" s="209"/>
      <c r="P47" s="209"/>
      <c r="Q47" s="209"/>
    </row>
    <row r="48" spans="2:24" ht="15.75" customHeight="1" x14ac:dyDescent="0.3">
      <c r="B48" s="204"/>
      <c r="C48" s="205"/>
      <c r="D48" s="205"/>
      <c r="E48" s="205"/>
      <c r="F48" s="158"/>
      <c r="G48" s="207"/>
      <c r="H48" s="207"/>
      <c r="I48" s="207"/>
      <c r="J48" s="207"/>
      <c r="K48" s="207"/>
      <c r="L48" s="207"/>
      <c r="M48" s="161"/>
      <c r="N48" s="208"/>
      <c r="O48" s="209"/>
      <c r="P48" s="209"/>
      <c r="Q48" s="209"/>
      <c r="R48" s="143"/>
      <c r="S48" s="143"/>
      <c r="T48" s="143"/>
      <c r="U48" s="143"/>
      <c r="X48" s="168"/>
    </row>
    <row r="49" spans="2:23" ht="15.75" customHeight="1" x14ac:dyDescent="0.3">
      <c r="B49" s="204"/>
      <c r="C49" s="205"/>
      <c r="D49" s="205"/>
      <c r="E49" s="205"/>
      <c r="F49" s="158"/>
      <c r="G49" s="207"/>
      <c r="H49" s="207"/>
      <c r="I49" s="207"/>
      <c r="J49" s="207"/>
      <c r="K49" s="207"/>
      <c r="L49" s="207"/>
      <c r="M49" s="161"/>
      <c r="N49" s="208"/>
      <c r="O49" s="209"/>
      <c r="P49" s="209"/>
      <c r="Q49" s="209"/>
      <c r="R49" s="143"/>
      <c r="S49" s="143"/>
      <c r="T49" s="143"/>
      <c r="U49" s="143"/>
    </row>
    <row r="50" spans="2:23" ht="15.75" customHeight="1" x14ac:dyDescent="0.3">
      <c r="B50" s="229"/>
      <c r="C50" s="224"/>
      <c r="D50" s="224"/>
      <c r="E50" s="224"/>
      <c r="F50" s="158"/>
      <c r="G50" s="207"/>
      <c r="H50" s="230"/>
      <c r="I50" s="230"/>
      <c r="J50" s="230"/>
      <c r="K50" s="230"/>
      <c r="L50" s="230"/>
      <c r="M50" s="226"/>
      <c r="N50" s="203"/>
      <c r="O50" s="231"/>
      <c r="P50" s="163"/>
      <c r="Q50" s="146"/>
      <c r="R50" s="143"/>
      <c r="S50" s="143"/>
      <c r="T50" s="163"/>
      <c r="U50" s="143"/>
    </row>
    <row r="51" spans="2:23" ht="15.75" customHeight="1" x14ac:dyDescent="0.3">
      <c r="B51" s="229"/>
      <c r="C51" s="224"/>
      <c r="D51" s="224"/>
      <c r="E51" s="224"/>
      <c r="F51" s="158"/>
      <c r="G51" s="207"/>
      <c r="H51" s="230"/>
      <c r="I51" s="230"/>
      <c r="J51" s="230"/>
      <c r="K51" s="230"/>
      <c r="L51" s="230"/>
      <c r="M51" s="232"/>
      <c r="N51" s="208"/>
      <c r="O51" s="231"/>
      <c r="P51" s="237"/>
      <c r="Q51" s="146"/>
      <c r="R51" s="143"/>
      <c r="S51" s="143"/>
      <c r="T51" s="143"/>
      <c r="U51" s="143"/>
    </row>
    <row r="52" spans="2:23" ht="15.75" customHeight="1" x14ac:dyDescent="0.3">
      <c r="P52" s="143"/>
      <c r="Q52" s="143"/>
      <c r="R52" s="143"/>
      <c r="S52" s="143"/>
      <c r="T52" s="143"/>
      <c r="U52" s="143"/>
      <c r="V52" s="135" t="s">
        <v>202</v>
      </c>
      <c r="W52" s="168">
        <f>W13</f>
        <v>0</v>
      </c>
    </row>
    <row r="53" spans="2:23" ht="15.75" customHeight="1" x14ac:dyDescent="0.3">
      <c r="F53" s="144"/>
      <c r="G53" s="233"/>
      <c r="H53" s="234"/>
      <c r="I53" s="234"/>
      <c r="J53" s="234"/>
      <c r="K53" s="234"/>
      <c r="L53" s="234"/>
    </row>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sheetData>
  <mergeCells count="7">
    <mergeCell ref="U4:W4"/>
    <mergeCell ref="U5:W5"/>
    <mergeCell ref="B28:I28"/>
    <mergeCell ref="B22:G22"/>
    <mergeCell ref="B21:G21"/>
    <mergeCell ref="B17:G17"/>
    <mergeCell ref="B19:G19"/>
  </mergeCells>
  <conditionalFormatting sqref="A7:P12 U7:Y12 R7:S12">
    <cfRule type="expression" dxfId="53" priority="8">
      <formula>MOD(ROW(),2)=0</formula>
    </cfRule>
  </conditionalFormatting>
  <hyperlinks>
    <hyperlink ref="B22" r:id="rId1" xr:uid="{00000000-0004-0000-2400-000000000000}"/>
  </hyperlinks>
  <printOptions horizontalCentered="1" gridLines="1"/>
  <pageMargins left="0" right="0" top="0.75" bottom="0.75" header="0.3" footer="0.3"/>
  <pageSetup scale="50"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X59"/>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4.33203125" style="135" bestFit="1" customWidth="1"/>
    <col min="5" max="5" width="13.6640625" style="135" customWidth="1"/>
    <col min="6" max="6" width="19" style="135" bestFit="1" customWidth="1"/>
    <col min="7" max="7" width="22.6640625" style="137"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44140625" style="135" customWidth="1"/>
    <col min="14" max="14" width="16" style="135" bestFit="1" customWidth="1"/>
    <col min="15" max="15" width="13.6640625" style="135" customWidth="1"/>
    <col min="16" max="16" width="14.5546875" style="135" customWidth="1"/>
    <col min="17" max="17" width="3.6640625" style="135" customWidth="1"/>
    <col min="18" max="18" width="16.6640625" style="135" customWidth="1"/>
    <col min="19" max="19" width="16.44140625" style="135" customWidth="1"/>
    <col min="20" max="20" width="3.6640625" style="140" customWidth="1"/>
    <col min="21" max="21" width="15.44140625" style="135" customWidth="1"/>
    <col min="22" max="22" width="15" style="135" bestFit="1" customWidth="1"/>
    <col min="23" max="23" width="15.44140625" style="135" customWidth="1"/>
    <col min="24" max="24" width="16" style="135" bestFit="1" customWidth="1"/>
    <col min="25" max="16384" width="9.109375" style="135"/>
  </cols>
  <sheetData>
    <row r="1" spans="1:24" ht="15.75" customHeight="1" x14ac:dyDescent="0.3">
      <c r="A1" s="132" t="s">
        <v>84</v>
      </c>
    </row>
    <row r="2" spans="1:24" ht="15.75" customHeight="1" x14ac:dyDescent="0.3">
      <c r="A2" s="138" t="str">
        <f>('#1461 Inlet Grove Comm HS '!A2)</f>
        <v>Federal Grant Allocations/Reimbursements as of: 08/30/2024</v>
      </c>
      <c r="B2" s="193"/>
      <c r="N2" s="139"/>
      <c r="O2" s="139"/>
      <c r="Q2" s="140"/>
      <c r="R2" s="140"/>
      <c r="S2" s="140"/>
    </row>
    <row r="3" spans="1:24" ht="15.75" customHeight="1" x14ac:dyDescent="0.3">
      <c r="A3" s="141" t="s">
        <v>85</v>
      </c>
      <c r="B3" s="132"/>
      <c r="D3" s="132"/>
      <c r="E3" s="132"/>
      <c r="F3" s="132"/>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157" t="str">
        <f>'#4041 Somerset Acad Boca Middle'!Y6</f>
        <v>Available Budget as of 08/30/24</v>
      </c>
    </row>
    <row r="7" spans="1:24" ht="15.75" customHeight="1" x14ac:dyDescent="0.3">
      <c r="A7" s="137">
        <v>4201</v>
      </c>
      <c r="B7" s="135" t="s">
        <v>208</v>
      </c>
      <c r="C7" s="351" t="s">
        <v>93</v>
      </c>
      <c r="D7" s="178" t="s">
        <v>270</v>
      </c>
      <c r="E7" s="178" t="s">
        <v>301</v>
      </c>
      <c r="F7" s="158" t="s">
        <v>302</v>
      </c>
      <c r="G7" s="229" t="s">
        <v>6</v>
      </c>
      <c r="H7" s="289">
        <v>1.8800000000000001E-2</v>
      </c>
      <c r="I7" s="289">
        <v>0.161</v>
      </c>
      <c r="J7" s="166">
        <v>45838</v>
      </c>
      <c r="K7" s="166">
        <v>45839</v>
      </c>
      <c r="L7" s="166">
        <v>45474</v>
      </c>
      <c r="M7" s="137" t="s">
        <v>296</v>
      </c>
      <c r="N7" s="368">
        <v>448523.25</v>
      </c>
      <c r="O7" s="434">
        <v>0</v>
      </c>
      <c r="P7" s="356">
        <f t="shared" ref="P7:P13" si="0">N7+O7</f>
        <v>448523.25</v>
      </c>
      <c r="Q7" s="395"/>
      <c r="R7" s="540">
        <v>0</v>
      </c>
      <c r="S7" s="356">
        <f>P7-R7</f>
        <v>448523.25</v>
      </c>
      <c r="T7" s="172"/>
      <c r="U7" s="539">
        <v>0</v>
      </c>
      <c r="V7" s="355">
        <v>0</v>
      </c>
      <c r="W7" s="355">
        <f>U7+V7</f>
        <v>0</v>
      </c>
      <c r="X7" s="430">
        <f>S7-W7</f>
        <v>448523.25</v>
      </c>
    </row>
    <row r="8" spans="1:24" ht="15.7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371">
        <v>31524.12</v>
      </c>
      <c r="O8" s="372"/>
      <c r="P8" s="345">
        <f>N8+O8</f>
        <v>31524.12</v>
      </c>
      <c r="Q8" s="395"/>
      <c r="R8" s="474"/>
      <c r="S8" s="345">
        <f>P8-R8</f>
        <v>31524.12</v>
      </c>
      <c r="T8" s="172"/>
      <c r="U8" s="357">
        <v>0</v>
      </c>
      <c r="V8" s="344">
        <v>0</v>
      </c>
      <c r="W8" s="344">
        <v>0</v>
      </c>
      <c r="X8" s="402">
        <f>S8-W8</f>
        <v>31524.12</v>
      </c>
    </row>
    <row r="9" spans="1:24" ht="15.75" customHeight="1" x14ac:dyDescent="0.3">
      <c r="A9" s="137" t="s">
        <v>262</v>
      </c>
      <c r="B9" s="135" t="s">
        <v>246</v>
      </c>
      <c r="C9" s="480" t="s">
        <v>174</v>
      </c>
      <c r="D9" s="137" t="s">
        <v>175</v>
      </c>
      <c r="E9" s="137" t="s">
        <v>230</v>
      </c>
      <c r="F9" s="137" t="s">
        <v>231</v>
      </c>
      <c r="G9" s="229" t="s">
        <v>6</v>
      </c>
      <c r="H9" s="289">
        <v>0.05</v>
      </c>
      <c r="I9" s="289">
        <v>0.161</v>
      </c>
      <c r="J9" s="166">
        <v>45565</v>
      </c>
      <c r="K9" s="166">
        <v>45565</v>
      </c>
      <c r="L9" s="166">
        <v>44279</v>
      </c>
      <c r="M9" s="137" t="s">
        <v>177</v>
      </c>
      <c r="N9" s="343">
        <v>294340.21999999997</v>
      </c>
      <c r="O9" s="344">
        <v>46.11</v>
      </c>
      <c r="P9" s="345">
        <f t="shared" si="0"/>
        <v>294386.32999999996</v>
      </c>
      <c r="Q9" s="481"/>
      <c r="R9" s="357">
        <v>294386.33</v>
      </c>
      <c r="S9" s="345">
        <f t="shared" ref="S9:S13" si="1">P9-R9</f>
        <v>0</v>
      </c>
      <c r="T9" s="172"/>
      <c r="U9" s="357">
        <v>0</v>
      </c>
      <c r="V9" s="344"/>
      <c r="W9" s="344">
        <f t="shared" ref="W9:W12" si="2">U9+V9</f>
        <v>0</v>
      </c>
      <c r="X9" s="402">
        <f t="shared" ref="X9:X13" si="3">S9-W9</f>
        <v>0</v>
      </c>
    </row>
    <row r="10" spans="1:24" ht="15.75" customHeight="1" x14ac:dyDescent="0.3">
      <c r="A10" s="137" t="s">
        <v>254</v>
      </c>
      <c r="B10" s="135" t="s">
        <v>248</v>
      </c>
      <c r="C10" s="480" t="s">
        <v>174</v>
      </c>
      <c r="D10" s="137" t="s">
        <v>175</v>
      </c>
      <c r="E10" s="137" t="s">
        <v>234</v>
      </c>
      <c r="F10" s="137" t="s">
        <v>233</v>
      </c>
      <c r="G10" s="229" t="s">
        <v>6</v>
      </c>
      <c r="H10" s="289">
        <v>0.05</v>
      </c>
      <c r="I10" s="289">
        <v>0.161</v>
      </c>
      <c r="J10" s="166">
        <v>45565</v>
      </c>
      <c r="K10" s="166">
        <v>45565</v>
      </c>
      <c r="L10" s="166">
        <v>44279</v>
      </c>
      <c r="M10" s="137" t="s">
        <v>235</v>
      </c>
      <c r="N10" s="343">
        <v>7242.55</v>
      </c>
      <c r="O10" s="344"/>
      <c r="P10" s="345">
        <f t="shared" si="0"/>
        <v>7242.55</v>
      </c>
      <c r="Q10" s="481"/>
      <c r="R10" s="357"/>
      <c r="S10" s="345">
        <f t="shared" si="1"/>
        <v>7242.55</v>
      </c>
      <c r="T10" s="172"/>
      <c r="U10" s="357">
        <v>0</v>
      </c>
      <c r="V10" s="344"/>
      <c r="W10" s="344">
        <f t="shared" si="2"/>
        <v>0</v>
      </c>
      <c r="X10" s="402">
        <f t="shared" si="3"/>
        <v>7242.55</v>
      </c>
    </row>
    <row r="11" spans="1:24" ht="15.75" customHeight="1" x14ac:dyDescent="0.3">
      <c r="A11" s="137" t="s">
        <v>255</v>
      </c>
      <c r="B11" s="135" t="s">
        <v>192</v>
      </c>
      <c r="C11" s="480" t="s">
        <v>174</v>
      </c>
      <c r="D11" s="137" t="s">
        <v>175</v>
      </c>
      <c r="E11" s="137" t="s">
        <v>193</v>
      </c>
      <c r="F11" s="137" t="s">
        <v>176</v>
      </c>
      <c r="G11" s="229" t="s">
        <v>6</v>
      </c>
      <c r="H11" s="289">
        <v>0.05</v>
      </c>
      <c r="I11" s="289">
        <v>0.161</v>
      </c>
      <c r="J11" s="166">
        <v>45565</v>
      </c>
      <c r="K11" s="166">
        <v>45565</v>
      </c>
      <c r="L11" s="166">
        <v>44279</v>
      </c>
      <c r="M11" s="137" t="s">
        <v>177</v>
      </c>
      <c r="N11" s="343">
        <v>1177360.8700000001</v>
      </c>
      <c r="O11" s="344">
        <v>184.43</v>
      </c>
      <c r="P11" s="345">
        <f t="shared" si="0"/>
        <v>1177545.3</v>
      </c>
      <c r="Q11" s="481"/>
      <c r="R11" s="357">
        <v>1177545.3</v>
      </c>
      <c r="S11" s="345">
        <f t="shared" si="1"/>
        <v>0</v>
      </c>
      <c r="T11" s="172"/>
      <c r="U11" s="357">
        <v>0</v>
      </c>
      <c r="V11" s="344"/>
      <c r="W11" s="344">
        <f t="shared" si="2"/>
        <v>0</v>
      </c>
      <c r="X11" s="402">
        <f t="shared" si="3"/>
        <v>0</v>
      </c>
    </row>
    <row r="12" spans="1:24" ht="15.75" customHeight="1" x14ac:dyDescent="0.3">
      <c r="A12" s="137" t="s">
        <v>256</v>
      </c>
      <c r="B12" s="135" t="s">
        <v>259</v>
      </c>
      <c r="C12" s="480" t="s">
        <v>174</v>
      </c>
      <c r="D12" s="137" t="s">
        <v>175</v>
      </c>
      <c r="E12" s="137" t="s">
        <v>236</v>
      </c>
      <c r="F12" s="137" t="s">
        <v>237</v>
      </c>
      <c r="G12" s="229" t="s">
        <v>6</v>
      </c>
      <c r="H12" s="289">
        <v>0.05</v>
      </c>
      <c r="I12" s="289">
        <v>0.161</v>
      </c>
      <c r="J12" s="166">
        <v>45565</v>
      </c>
      <c r="K12" s="166">
        <v>45565</v>
      </c>
      <c r="L12" s="166">
        <v>44279</v>
      </c>
      <c r="M12" s="137" t="s">
        <v>238</v>
      </c>
      <c r="N12" s="343">
        <v>8180.68</v>
      </c>
      <c r="O12" s="344"/>
      <c r="P12" s="345">
        <f t="shared" si="0"/>
        <v>8180.68</v>
      </c>
      <c r="Q12" s="481"/>
      <c r="R12" s="357"/>
      <c r="S12" s="345">
        <f t="shared" si="1"/>
        <v>8180.68</v>
      </c>
      <c r="T12" s="172"/>
      <c r="U12" s="357"/>
      <c r="V12" s="344"/>
      <c r="W12" s="344">
        <f t="shared" si="2"/>
        <v>0</v>
      </c>
      <c r="X12" s="402">
        <f t="shared" si="3"/>
        <v>8180.68</v>
      </c>
    </row>
    <row r="13" spans="1:24" ht="15.75" customHeight="1" x14ac:dyDescent="0.3">
      <c r="A13" s="137" t="s">
        <v>258</v>
      </c>
      <c r="B13" s="135" t="s">
        <v>261</v>
      </c>
      <c r="C13" s="480" t="s">
        <v>174</v>
      </c>
      <c r="D13" s="137" t="s">
        <v>175</v>
      </c>
      <c r="E13" s="137" t="s">
        <v>242</v>
      </c>
      <c r="F13" s="137" t="s">
        <v>243</v>
      </c>
      <c r="G13" s="229" t="s">
        <v>6</v>
      </c>
      <c r="H13" s="289">
        <v>0.05</v>
      </c>
      <c r="I13" s="289">
        <v>0.161</v>
      </c>
      <c r="J13" s="166">
        <v>45565</v>
      </c>
      <c r="K13" s="166">
        <v>45565</v>
      </c>
      <c r="L13" s="166">
        <v>44279</v>
      </c>
      <c r="M13" s="137" t="s">
        <v>244</v>
      </c>
      <c r="N13" s="343">
        <v>40451.4</v>
      </c>
      <c r="O13" s="344">
        <v>0</v>
      </c>
      <c r="P13" s="345">
        <f t="shared" si="0"/>
        <v>40451.4</v>
      </c>
      <c r="Q13" s="481"/>
      <c r="R13" s="357"/>
      <c r="S13" s="360">
        <f t="shared" si="1"/>
        <v>40451.4</v>
      </c>
      <c r="T13" s="172"/>
      <c r="U13" s="384"/>
      <c r="V13" s="359"/>
      <c r="W13" s="359"/>
      <c r="X13" s="423">
        <f t="shared" si="3"/>
        <v>40451.4</v>
      </c>
    </row>
    <row r="14" spans="1:24" ht="15.75" customHeight="1" thickBot="1" x14ac:dyDescent="0.35">
      <c r="C14" s="229"/>
      <c r="D14" s="137"/>
      <c r="E14" s="137"/>
      <c r="M14" s="218" t="s">
        <v>37</v>
      </c>
      <c r="N14" s="346">
        <f>SUM(N7:N13)</f>
        <v>2007623.09</v>
      </c>
      <c r="O14" s="347">
        <f>SUM(O7:O13)</f>
        <v>230.54000000000002</v>
      </c>
      <c r="P14" s="348">
        <f>SUM(P7:P13)</f>
        <v>2007853.63</v>
      </c>
      <c r="Q14" s="130"/>
      <c r="R14" s="346">
        <f>SUM(R7:R13)</f>
        <v>1471931.6300000001</v>
      </c>
      <c r="S14" s="364">
        <f>SUM(S7:S13)</f>
        <v>535922</v>
      </c>
      <c r="T14" s="130"/>
      <c r="U14" s="363">
        <f>SUM(U7:U13)</f>
        <v>0</v>
      </c>
      <c r="V14" s="374">
        <f>SUM(V7:V13)</f>
        <v>0</v>
      </c>
      <c r="W14" s="374">
        <f>SUM(W7:W13)</f>
        <v>0</v>
      </c>
      <c r="X14" s="433">
        <f>SUM(X7:X13)</f>
        <v>535922</v>
      </c>
    </row>
    <row r="15" spans="1:24" ht="15.75" customHeight="1" thickTop="1" x14ac:dyDescent="0.3">
      <c r="C15" s="137"/>
      <c r="D15" s="137"/>
      <c r="E15" s="137"/>
      <c r="M15" s="218"/>
      <c r="N15" s="168"/>
      <c r="O15" s="168"/>
      <c r="P15" s="168"/>
      <c r="R15" s="168"/>
      <c r="S15" s="168"/>
      <c r="T15" s="167"/>
    </row>
    <row r="16" spans="1:24" ht="15.75" customHeight="1" x14ac:dyDescent="0.3">
      <c r="B16" s="132" t="s">
        <v>109</v>
      </c>
      <c r="C16" s="178"/>
      <c r="D16" s="178"/>
      <c r="E16" s="178"/>
    </row>
    <row r="17" spans="2:22" ht="15.75" customHeight="1" x14ac:dyDescent="0.3">
      <c r="B17" s="582" t="s">
        <v>216</v>
      </c>
      <c r="C17" s="582"/>
      <c r="D17" s="582"/>
      <c r="E17" s="582"/>
      <c r="F17" s="582"/>
      <c r="G17" s="582"/>
      <c r="M17" s="218"/>
      <c r="N17" s="168"/>
      <c r="O17" s="168"/>
      <c r="P17" s="168"/>
      <c r="R17" s="168"/>
      <c r="S17" s="168"/>
      <c r="T17" s="167"/>
    </row>
    <row r="18" spans="2:22" ht="15.75" customHeight="1" x14ac:dyDescent="0.3">
      <c r="C18" s="178"/>
      <c r="D18" s="178"/>
      <c r="E18" s="178"/>
      <c r="M18" s="218"/>
      <c r="N18" s="168"/>
      <c r="O18" s="168"/>
      <c r="P18" s="168"/>
      <c r="R18" s="168"/>
      <c r="S18" s="130"/>
      <c r="T18" s="172"/>
      <c r="U18" s="130"/>
      <c r="V18" s="130"/>
    </row>
    <row r="19" spans="2:22" ht="15.75" customHeight="1" x14ac:dyDescent="0.3">
      <c r="B19" s="582" t="s">
        <v>113</v>
      </c>
      <c r="C19" s="582"/>
      <c r="D19" s="582"/>
      <c r="E19" s="582"/>
      <c r="F19" s="582"/>
      <c r="G19" s="582"/>
      <c r="M19" s="218"/>
      <c r="N19" s="168"/>
      <c r="O19" s="168"/>
      <c r="P19" s="168"/>
      <c r="R19" s="168"/>
      <c r="S19" s="130"/>
      <c r="T19" s="172"/>
      <c r="U19" s="130"/>
      <c r="V19" s="130"/>
    </row>
    <row r="20" spans="2:22" ht="15.75" customHeight="1" x14ac:dyDescent="0.3">
      <c r="B20" s="173"/>
      <c r="C20" s="173"/>
      <c r="D20" s="173"/>
      <c r="E20" s="173"/>
      <c r="F20" s="173"/>
      <c r="M20" s="218"/>
      <c r="N20" s="168"/>
      <c r="O20" s="168"/>
      <c r="P20" s="168"/>
      <c r="R20" s="168"/>
      <c r="S20" s="130"/>
      <c r="T20" s="172"/>
      <c r="U20" s="130"/>
      <c r="V20" s="130"/>
    </row>
    <row r="21" spans="2:22" ht="15.75" customHeight="1" x14ac:dyDescent="0.3">
      <c r="B21" s="582" t="s">
        <v>134</v>
      </c>
      <c r="C21" s="582"/>
      <c r="D21" s="582"/>
      <c r="E21" s="582"/>
      <c r="F21" s="582"/>
      <c r="G21" s="582"/>
      <c r="M21" s="218"/>
      <c r="N21" s="168"/>
      <c r="O21" s="168"/>
      <c r="P21" s="168"/>
      <c r="R21" s="168"/>
      <c r="S21" s="130"/>
      <c r="T21" s="172"/>
      <c r="U21" s="130"/>
      <c r="V21" s="130"/>
    </row>
    <row r="22" spans="2:22" ht="15.75" customHeight="1" x14ac:dyDescent="0.3">
      <c r="B22" s="593" t="s">
        <v>133</v>
      </c>
      <c r="C22" s="582"/>
      <c r="D22" s="582"/>
      <c r="E22" s="582"/>
      <c r="F22" s="582"/>
      <c r="G22" s="582"/>
      <c r="M22" s="218"/>
      <c r="N22" s="168"/>
      <c r="O22" s="168"/>
      <c r="P22" s="168"/>
      <c r="R22" s="168"/>
      <c r="S22" s="130"/>
      <c r="T22" s="172"/>
      <c r="U22" s="130"/>
      <c r="V22" s="130"/>
    </row>
    <row r="23" spans="2:22" ht="15.75" customHeight="1" x14ac:dyDescent="0.3">
      <c r="B23" s="173"/>
      <c r="C23" s="173"/>
      <c r="D23" s="173"/>
      <c r="E23" s="173"/>
      <c r="F23" s="173"/>
      <c r="M23" s="218"/>
      <c r="N23" s="168"/>
      <c r="O23" s="168"/>
      <c r="P23" s="168"/>
      <c r="R23" s="168"/>
      <c r="S23" s="130"/>
      <c r="T23" s="172"/>
      <c r="U23" s="130"/>
      <c r="V23" s="130"/>
    </row>
    <row r="24" spans="2:22" ht="15.75" customHeight="1" x14ac:dyDescent="0.3">
      <c r="B24" s="131" t="s">
        <v>96</v>
      </c>
      <c r="C24" s="176" t="s">
        <v>99</v>
      </c>
      <c r="D24" s="176" t="s">
        <v>100</v>
      </c>
      <c r="E24" s="176"/>
      <c r="F24" s="173"/>
      <c r="M24" s="218"/>
      <c r="N24" s="168"/>
      <c r="O24" s="168"/>
      <c r="P24" s="168"/>
      <c r="R24" s="168"/>
      <c r="S24" s="130"/>
      <c r="T24" s="172"/>
      <c r="U24" s="130"/>
      <c r="V24" s="130"/>
    </row>
    <row r="25" spans="2:22" ht="15.75" customHeight="1" x14ac:dyDescent="0.3">
      <c r="B25" s="135" t="s">
        <v>97</v>
      </c>
      <c r="C25" s="178" t="s">
        <v>189</v>
      </c>
      <c r="D25" s="178" t="s">
        <v>103</v>
      </c>
      <c r="E25" s="178"/>
      <c r="F25" s="173"/>
      <c r="M25" s="218"/>
      <c r="N25" s="168"/>
      <c r="O25" s="168"/>
      <c r="P25" s="168"/>
      <c r="R25" s="168"/>
      <c r="S25" s="130"/>
      <c r="T25" s="172"/>
      <c r="U25" s="130"/>
      <c r="V25" s="130"/>
    </row>
    <row r="26" spans="2:22" ht="15.75" customHeight="1" x14ac:dyDescent="0.3">
      <c r="B26" s="135" t="s">
        <v>172</v>
      </c>
      <c r="C26" s="178" t="s">
        <v>146</v>
      </c>
      <c r="D26" s="178" t="s">
        <v>147</v>
      </c>
      <c r="E26" s="178"/>
      <c r="M26" s="218"/>
      <c r="N26" s="168"/>
      <c r="O26" s="168"/>
      <c r="P26" s="168"/>
      <c r="R26" s="168"/>
      <c r="S26" s="130"/>
      <c r="T26" s="172"/>
      <c r="U26" s="130"/>
      <c r="V26" s="130"/>
    </row>
    <row r="27" spans="2:22" ht="15.75" customHeight="1" x14ac:dyDescent="0.3">
      <c r="B27" s="135" t="s">
        <v>206</v>
      </c>
      <c r="C27" s="178" t="s">
        <v>187</v>
      </c>
      <c r="D27" s="178" t="s">
        <v>188</v>
      </c>
      <c r="E27" s="178"/>
      <c r="M27" s="218"/>
      <c r="N27" s="168"/>
      <c r="O27" s="168"/>
      <c r="P27" s="168"/>
      <c r="R27" s="168"/>
      <c r="S27" s="168"/>
      <c r="T27" s="167"/>
    </row>
    <row r="28" spans="2:22" ht="15.75" customHeight="1" x14ac:dyDescent="0.3">
      <c r="C28" s="178"/>
      <c r="D28" s="178"/>
      <c r="E28" s="178"/>
      <c r="M28" s="218"/>
      <c r="N28" s="168"/>
      <c r="O28" s="168"/>
      <c r="P28" s="168"/>
      <c r="R28" s="168"/>
      <c r="S28" s="168"/>
      <c r="T28" s="167"/>
    </row>
    <row r="29" spans="2:22" ht="15.75" customHeight="1" x14ac:dyDescent="0.3">
      <c r="B29" s="581" t="s">
        <v>300</v>
      </c>
      <c r="C29" s="581"/>
      <c r="D29" s="581"/>
      <c r="E29" s="581"/>
      <c r="F29" s="581"/>
      <c r="G29" s="581"/>
      <c r="H29" s="581"/>
      <c r="I29" s="581"/>
      <c r="M29" s="218"/>
      <c r="N29" s="168"/>
      <c r="O29" s="168"/>
      <c r="P29" s="168"/>
      <c r="R29" s="168"/>
      <c r="S29" s="168"/>
      <c r="T29" s="167"/>
    </row>
    <row r="30" spans="2:22" ht="15.75" customHeight="1" x14ac:dyDescent="0.3">
      <c r="B30" s="128"/>
      <c r="C30" s="178"/>
      <c r="D30" s="178"/>
      <c r="E30" s="178"/>
      <c r="J30" s="140"/>
      <c r="K30" s="140"/>
      <c r="L30" s="140"/>
      <c r="M30" s="140"/>
      <c r="N30" s="140"/>
      <c r="O30" s="140"/>
      <c r="P30" s="140"/>
      <c r="Q30" s="140"/>
      <c r="R30" s="140"/>
      <c r="S30" s="140"/>
    </row>
    <row r="31" spans="2:22" ht="15.75" customHeight="1" x14ac:dyDescent="0.3">
      <c r="B31" s="198"/>
      <c r="C31" s="199"/>
      <c r="D31" s="199"/>
      <c r="E31" s="199"/>
      <c r="F31" s="140"/>
      <c r="G31" s="199"/>
      <c r="H31" s="140"/>
      <c r="I31" s="140"/>
      <c r="J31" s="140"/>
      <c r="K31" s="140"/>
      <c r="L31" s="140"/>
      <c r="M31" s="140"/>
      <c r="N31" s="140"/>
      <c r="O31" s="140"/>
      <c r="P31" s="140"/>
      <c r="Q31" s="140"/>
      <c r="R31" s="140"/>
      <c r="S31" s="140"/>
    </row>
    <row r="32" spans="2:22" ht="15.75" customHeight="1" x14ac:dyDescent="0.3">
      <c r="B32" s="180"/>
      <c r="C32" s="180"/>
      <c r="D32" s="180"/>
      <c r="E32" s="180"/>
      <c r="F32" s="180"/>
      <c r="G32" s="182"/>
      <c r="H32" s="180"/>
      <c r="I32" s="180"/>
      <c r="J32" s="180"/>
      <c r="K32" s="180"/>
      <c r="L32" s="180"/>
      <c r="M32" s="180"/>
      <c r="N32" s="180"/>
      <c r="O32" s="180"/>
      <c r="P32" s="180"/>
      <c r="Q32" s="180"/>
      <c r="R32" s="297" t="s">
        <v>219</v>
      </c>
      <c r="S32" s="180"/>
    </row>
    <row r="33" spans="2:21" ht="15.75" customHeight="1" x14ac:dyDescent="0.3">
      <c r="B33" s="184" t="s">
        <v>218</v>
      </c>
      <c r="C33" s="185" t="s">
        <v>1</v>
      </c>
      <c r="D33" s="185"/>
      <c r="E33" s="185"/>
      <c r="F33" s="185" t="s">
        <v>33</v>
      </c>
      <c r="G33" s="185" t="s">
        <v>34</v>
      </c>
      <c r="H33" s="185"/>
      <c r="I33" s="185"/>
      <c r="J33" s="185"/>
      <c r="K33" s="185"/>
      <c r="L33" s="185"/>
      <c r="M33" s="185" t="s">
        <v>35</v>
      </c>
      <c r="N33" s="185" t="s">
        <v>36</v>
      </c>
      <c r="O33" s="187"/>
      <c r="P33" s="187"/>
      <c r="Q33" s="187"/>
      <c r="R33" s="187" t="s">
        <v>79</v>
      </c>
      <c r="S33" s="187"/>
    </row>
    <row r="34" spans="2:21" ht="15.75" customHeight="1" x14ac:dyDescent="0.3">
      <c r="B34" s="189"/>
      <c r="C34" s="145"/>
      <c r="D34" s="145"/>
      <c r="E34" s="145"/>
      <c r="F34" s="145"/>
      <c r="G34" s="145"/>
      <c r="H34" s="145"/>
      <c r="I34" s="145"/>
      <c r="J34" s="145"/>
      <c r="K34" s="145"/>
      <c r="L34" s="145"/>
      <c r="M34" s="145"/>
      <c r="N34" s="145"/>
      <c r="R34" s="295"/>
    </row>
    <row r="35" spans="2:21" ht="15.75" customHeight="1" x14ac:dyDescent="0.3">
      <c r="B35" s="189"/>
      <c r="C35" s="145"/>
      <c r="D35" s="145"/>
      <c r="E35" s="145"/>
      <c r="F35" s="145"/>
      <c r="G35" s="145"/>
      <c r="H35" s="145"/>
      <c r="I35" s="145"/>
      <c r="J35" s="145"/>
      <c r="K35" s="145"/>
      <c r="L35" s="145"/>
      <c r="M35" s="145"/>
      <c r="N35" s="145"/>
      <c r="R35" s="295"/>
    </row>
    <row r="36" spans="2:21" ht="15.75" customHeight="1" x14ac:dyDescent="0.3">
      <c r="B36" s="189"/>
      <c r="C36" s="145"/>
      <c r="D36" s="145"/>
      <c r="E36" s="145"/>
      <c r="F36" s="145"/>
      <c r="G36" s="145"/>
      <c r="H36" s="145"/>
      <c r="I36" s="145"/>
      <c r="J36" s="145"/>
      <c r="K36" s="145"/>
      <c r="L36" s="145"/>
      <c r="M36" s="145"/>
      <c r="N36" s="145"/>
      <c r="R36" s="295"/>
    </row>
    <row r="37" spans="2:21" ht="15.75" customHeight="1" x14ac:dyDescent="0.3">
      <c r="B37" s="189"/>
      <c r="C37" s="469"/>
      <c r="D37" s="469"/>
      <c r="E37" s="469"/>
      <c r="F37" s="469"/>
      <c r="G37" s="469"/>
      <c r="H37" s="469"/>
      <c r="I37" s="469"/>
      <c r="J37" s="469"/>
      <c r="K37" s="469"/>
      <c r="L37" s="469"/>
      <c r="M37" s="469"/>
      <c r="N37" s="469"/>
      <c r="R37" s="295"/>
    </row>
    <row r="38" spans="2:21" ht="15.75" customHeight="1" x14ac:dyDescent="0.3">
      <c r="B38" s="189"/>
      <c r="C38" s="504"/>
      <c r="D38" s="504"/>
      <c r="E38" s="504"/>
      <c r="F38" s="504"/>
      <c r="G38" s="504"/>
      <c r="H38" s="504"/>
      <c r="I38" s="504"/>
      <c r="J38" s="504"/>
      <c r="K38" s="504"/>
      <c r="L38" s="504"/>
      <c r="M38" s="504"/>
      <c r="N38" s="504"/>
      <c r="R38" s="295"/>
    </row>
    <row r="39" spans="2:21" ht="15.75" customHeight="1" x14ac:dyDescent="0.3">
      <c r="B39" s="189"/>
      <c r="C39" s="469"/>
      <c r="D39" s="469"/>
      <c r="E39" s="469"/>
      <c r="F39" s="469"/>
      <c r="G39" s="469"/>
      <c r="H39" s="469"/>
      <c r="I39" s="469"/>
      <c r="J39" s="469"/>
      <c r="K39" s="469"/>
      <c r="L39" s="469"/>
      <c r="M39" s="469"/>
      <c r="N39" s="469"/>
      <c r="R39" s="295"/>
    </row>
    <row r="40" spans="2:21" ht="15.75" customHeight="1" x14ac:dyDescent="0.3">
      <c r="B40" s="189"/>
      <c r="C40" s="469"/>
      <c r="D40" s="469"/>
      <c r="E40" s="469"/>
      <c r="F40" s="469"/>
      <c r="G40" s="469"/>
      <c r="H40" s="469"/>
      <c r="I40" s="469"/>
      <c r="J40" s="469"/>
      <c r="K40" s="469"/>
      <c r="L40" s="469"/>
      <c r="M40" s="469"/>
      <c r="N40" s="469"/>
      <c r="R40" s="295"/>
    </row>
    <row r="41" spans="2:21" ht="15.75" customHeight="1" x14ac:dyDescent="0.3">
      <c r="B41" s="189"/>
      <c r="C41" s="469"/>
      <c r="D41" s="469"/>
      <c r="E41" s="469"/>
      <c r="F41" s="469"/>
      <c r="G41" s="469"/>
      <c r="H41" s="469"/>
      <c r="I41" s="469"/>
      <c r="J41" s="469"/>
      <c r="K41" s="469"/>
      <c r="L41" s="469"/>
      <c r="M41" s="469"/>
      <c r="N41" s="469"/>
      <c r="R41" s="295"/>
    </row>
    <row r="42" spans="2:21" ht="15.75" customHeight="1" x14ac:dyDescent="0.3">
      <c r="B42" s="189"/>
      <c r="C42" s="145"/>
      <c r="D42" s="145"/>
      <c r="E42" s="145"/>
      <c r="F42" s="145"/>
      <c r="G42" s="145"/>
      <c r="H42" s="145"/>
      <c r="I42" s="145"/>
      <c r="J42" s="145"/>
      <c r="K42" s="145"/>
      <c r="L42" s="145"/>
      <c r="M42" s="145"/>
      <c r="N42" s="145"/>
      <c r="P42" s="143"/>
      <c r="Q42" s="143"/>
      <c r="R42" s="298"/>
      <c r="S42" s="143"/>
      <c r="T42" s="146"/>
      <c r="U42" s="143"/>
    </row>
    <row r="43" spans="2:21" ht="15.75" customHeight="1" x14ac:dyDescent="0.3">
      <c r="B43" s="189"/>
      <c r="C43" s="145"/>
      <c r="D43" s="145"/>
      <c r="E43" s="145"/>
      <c r="F43" s="145"/>
      <c r="G43" s="145"/>
      <c r="H43" s="145"/>
      <c r="I43" s="145"/>
      <c r="J43" s="145"/>
      <c r="K43" s="145"/>
      <c r="L43" s="145"/>
      <c r="M43" s="145"/>
      <c r="N43" s="145"/>
      <c r="P43" s="143"/>
      <c r="Q43" s="143"/>
      <c r="R43" s="298"/>
      <c r="S43" s="143"/>
      <c r="T43" s="146"/>
      <c r="U43" s="143"/>
    </row>
    <row r="44" spans="2:21" ht="15.75" customHeight="1" x14ac:dyDescent="0.3">
      <c r="B44" s="229"/>
      <c r="C44" s="224"/>
      <c r="D44" s="224"/>
      <c r="E44" s="224"/>
      <c r="F44" s="206"/>
      <c r="G44" s="207"/>
      <c r="H44" s="230"/>
      <c r="I44" s="230"/>
      <c r="J44" s="230"/>
      <c r="K44" s="230"/>
      <c r="L44" s="230"/>
      <c r="M44" s="232"/>
      <c r="N44" s="235"/>
      <c r="O44" s="140"/>
      <c r="P44" s="211"/>
      <c r="Q44" s="146"/>
      <c r="R44" s="143"/>
      <c r="S44" s="143"/>
      <c r="T44" s="212"/>
      <c r="U44" s="143"/>
    </row>
    <row r="45" spans="2:21" ht="15.75" customHeight="1" x14ac:dyDescent="0.3">
      <c r="C45" s="224"/>
      <c r="D45" s="224"/>
      <c r="E45" s="224"/>
      <c r="F45" s="206"/>
      <c r="G45" s="207"/>
      <c r="H45" s="225"/>
      <c r="I45" s="225"/>
      <c r="J45" s="225"/>
      <c r="K45" s="225"/>
      <c r="L45" s="225"/>
      <c r="M45" s="226"/>
      <c r="N45" s="203"/>
      <c r="O45" s="140"/>
      <c r="P45" s="143"/>
      <c r="Q45" s="143"/>
      <c r="R45" s="143"/>
      <c r="S45" s="143"/>
      <c r="T45" s="146"/>
      <c r="U45" s="143"/>
    </row>
    <row r="46" spans="2:21" ht="15.75" customHeight="1" x14ac:dyDescent="0.3">
      <c r="C46" s="224"/>
      <c r="D46" s="224"/>
      <c r="E46" s="224"/>
      <c r="F46" s="206"/>
      <c r="G46" s="207"/>
      <c r="H46" s="225"/>
      <c r="I46" s="225"/>
      <c r="J46" s="225"/>
      <c r="K46" s="225"/>
      <c r="L46" s="225"/>
      <c r="M46" s="226"/>
      <c r="N46" s="203"/>
      <c r="O46" s="236"/>
      <c r="P46" s="143"/>
      <c r="Q46" s="143"/>
      <c r="R46" s="143"/>
      <c r="S46" s="143"/>
      <c r="T46" s="146"/>
      <c r="U46" s="143"/>
    </row>
    <row r="47" spans="2:21" ht="15.75" customHeight="1" x14ac:dyDescent="0.3">
      <c r="C47" s="224"/>
      <c r="D47" s="224"/>
      <c r="E47" s="224"/>
      <c r="F47" s="206"/>
      <c r="G47" s="207"/>
      <c r="H47" s="225"/>
      <c r="I47" s="225"/>
      <c r="J47" s="225"/>
      <c r="K47" s="225"/>
      <c r="L47" s="225"/>
      <c r="M47" s="226"/>
      <c r="N47" s="227"/>
      <c r="O47" s="228"/>
      <c r="P47" s="228"/>
      <c r="Q47" s="146"/>
      <c r="R47" s="143"/>
      <c r="S47" s="143"/>
      <c r="T47" s="146"/>
      <c r="U47" s="143"/>
    </row>
    <row r="48" spans="2:21" ht="15.75" customHeight="1" x14ac:dyDescent="0.3">
      <c r="B48" s="229"/>
      <c r="C48" s="224"/>
      <c r="D48" s="224"/>
      <c r="E48" s="224"/>
      <c r="F48" s="206"/>
      <c r="G48" s="207"/>
      <c r="H48" s="230"/>
      <c r="I48" s="230"/>
      <c r="J48" s="230"/>
      <c r="K48" s="230"/>
      <c r="L48" s="230"/>
      <c r="M48" s="226"/>
      <c r="N48" s="203"/>
      <c r="O48" s="231"/>
      <c r="P48" s="231"/>
      <c r="Q48" s="140"/>
    </row>
    <row r="49" spans="2:23" ht="15.75" customHeight="1" x14ac:dyDescent="0.3">
      <c r="B49" s="229"/>
      <c r="C49" s="224"/>
      <c r="D49" s="224"/>
      <c r="E49" s="224"/>
      <c r="F49" s="206"/>
      <c r="G49" s="207"/>
      <c r="H49" s="230"/>
      <c r="I49" s="230"/>
      <c r="J49" s="230"/>
      <c r="K49" s="230"/>
      <c r="L49" s="230"/>
      <c r="M49" s="226"/>
      <c r="N49" s="203"/>
      <c r="O49" s="231"/>
      <c r="P49" s="231"/>
      <c r="Q49" s="140"/>
    </row>
    <row r="50" spans="2:23" ht="15.75" customHeight="1" x14ac:dyDescent="0.3">
      <c r="B50" s="229"/>
      <c r="C50" s="224"/>
      <c r="D50" s="224"/>
      <c r="E50" s="224"/>
      <c r="F50" s="206"/>
      <c r="G50" s="207"/>
      <c r="H50" s="230"/>
      <c r="I50" s="230"/>
      <c r="J50" s="230"/>
      <c r="K50" s="230"/>
      <c r="L50" s="230"/>
      <c r="M50" s="226"/>
      <c r="N50" s="203"/>
      <c r="O50" s="231"/>
      <c r="P50" s="231"/>
      <c r="Q50" s="140"/>
    </row>
    <row r="51" spans="2:23" ht="15.75" customHeight="1" x14ac:dyDescent="0.3">
      <c r="B51" s="229"/>
      <c r="C51" s="224"/>
      <c r="D51" s="224"/>
      <c r="E51" s="224"/>
      <c r="F51" s="206"/>
      <c r="G51" s="207"/>
      <c r="H51" s="230"/>
      <c r="I51" s="230"/>
      <c r="J51" s="230"/>
      <c r="K51" s="230"/>
      <c r="L51" s="230"/>
      <c r="M51" s="232"/>
      <c r="N51" s="208"/>
      <c r="O51" s="231"/>
      <c r="P51" s="231"/>
      <c r="Q51" s="140"/>
    </row>
    <row r="52" spans="2:23" ht="15.75" customHeight="1" x14ac:dyDescent="0.3">
      <c r="V52" s="135" t="s">
        <v>202</v>
      </c>
      <c r="W52" s="168">
        <f>W14</f>
        <v>0</v>
      </c>
    </row>
    <row r="53" spans="2:23" ht="15.75" customHeight="1" x14ac:dyDescent="0.3">
      <c r="F53" s="169"/>
      <c r="G53" s="233"/>
      <c r="H53" s="234"/>
      <c r="I53" s="234"/>
      <c r="J53" s="234"/>
      <c r="K53" s="234"/>
      <c r="L53" s="234"/>
    </row>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sheetData>
  <mergeCells count="7">
    <mergeCell ref="U4:W4"/>
    <mergeCell ref="U5:W5"/>
    <mergeCell ref="B29:I29"/>
    <mergeCell ref="B22:G22"/>
    <mergeCell ref="B21:G21"/>
    <mergeCell ref="B17:G17"/>
    <mergeCell ref="B19:G19"/>
  </mergeCells>
  <conditionalFormatting sqref="N8:P8 A7:P7 A9:P13 R7:S13 U7:X13">
    <cfRule type="expression" dxfId="52" priority="13">
      <formula>MOD(ROW(),2)=0</formula>
    </cfRule>
  </conditionalFormatting>
  <conditionalFormatting sqref="A8">
    <cfRule type="expression" dxfId="51" priority="10">
      <formula>MOD(ROW(),2)=0</formula>
    </cfRule>
  </conditionalFormatting>
  <conditionalFormatting sqref="B8:E8 J8:M8 G8">
    <cfRule type="expression" dxfId="50" priority="9">
      <formula>MOD(ROW(),2)=0</formula>
    </cfRule>
  </conditionalFormatting>
  <conditionalFormatting sqref="H8:I8">
    <cfRule type="expression" dxfId="49" priority="8">
      <formula>MOD(ROW(),2)=0</formula>
    </cfRule>
  </conditionalFormatting>
  <conditionalFormatting sqref="F8">
    <cfRule type="expression" dxfId="48" priority="7">
      <formula>MOD(ROW(),2)=0</formula>
    </cfRule>
  </conditionalFormatting>
  <hyperlinks>
    <hyperlink ref="B22" r:id="rId1" xr:uid="{00000000-0004-0000-2500-000000000000}"/>
  </hyperlinks>
  <printOptions horizontalCentered="1" gridLines="1"/>
  <pageMargins left="0" right="0" top="0.75" bottom="0.75" header="0.3" footer="0.3"/>
  <pageSetup scale="46"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X61"/>
  <sheetViews>
    <sheetView showGridLines="0" zoomScale="80" zoomScaleNormal="80" workbookViewId="0">
      <pane xSplit="2" ySplit="6" topLeftCell="G7" activePane="bottomRight" state="frozen"/>
      <selection activeCell="H6" sqref="H6"/>
      <selection pane="topRight" activeCell="H6" sqref="H6"/>
      <selection pane="bottomLeft" activeCell="H6" sqref="H6"/>
      <selection pane="bottomRight" activeCell="V52" sqref="V52:W52"/>
    </sheetView>
  </sheetViews>
  <sheetFormatPr defaultColWidth="9.109375" defaultRowHeight="14.4" x14ac:dyDescent="0.3"/>
  <cols>
    <col min="1" max="1" width="7.88671875" style="135" customWidth="1"/>
    <col min="2" max="2" width="55.88671875" style="135" customWidth="1"/>
    <col min="3" max="3" width="33.44140625" style="135" bestFit="1" customWidth="1"/>
    <col min="4" max="4" width="14.33203125" style="135" bestFit="1" customWidth="1"/>
    <col min="5" max="5" width="11.44140625" style="135" customWidth="1"/>
    <col min="6" max="6" width="19.44140625" style="135" bestFit="1" customWidth="1"/>
    <col min="7" max="7" width="23" style="229" bestFit="1" customWidth="1"/>
    <col min="8" max="8" width="11.33203125" style="135" customWidth="1"/>
    <col min="9" max="9" width="12.88671875" style="135" customWidth="1"/>
    <col min="10" max="10" width="13.44140625" style="135" customWidth="1"/>
    <col min="11" max="11" width="15.6640625" style="135" customWidth="1"/>
    <col min="12" max="12" width="9.6640625" style="135" customWidth="1"/>
    <col min="13" max="13" width="24" style="135" bestFit="1" customWidth="1"/>
    <col min="14" max="14" width="15.88671875" style="135" bestFit="1" customWidth="1"/>
    <col min="15" max="15" width="13.6640625" style="135" customWidth="1"/>
    <col min="16" max="16" width="15.88671875" style="135" bestFit="1" customWidth="1"/>
    <col min="17" max="17" width="3.6640625" style="135" customWidth="1"/>
    <col min="18" max="18" width="17.33203125" style="135" customWidth="1"/>
    <col min="19" max="19" width="16.44140625" style="135" customWidth="1"/>
    <col min="20" max="20" width="3.6640625" style="135" customWidth="1"/>
    <col min="21" max="21" width="15.109375" style="135" bestFit="1" customWidth="1"/>
    <col min="22" max="22" width="14.88671875" style="135" bestFit="1" customWidth="1"/>
    <col min="23" max="23" width="15.109375" style="135" bestFit="1" customWidth="1"/>
    <col min="24" max="24" width="16.6640625" style="135" customWidth="1"/>
    <col min="25" max="16384" width="9.109375" style="135"/>
  </cols>
  <sheetData>
    <row r="1" spans="1:24" ht="15.75" customHeight="1" x14ac:dyDescent="0.3">
      <c r="A1" s="132" t="s">
        <v>83</v>
      </c>
      <c r="T1" s="140"/>
    </row>
    <row r="2" spans="1:24" ht="15.75" customHeight="1" x14ac:dyDescent="0.3">
      <c r="A2" s="138" t="str">
        <f>('#1461 Inlet Grove Comm HS '!A2)</f>
        <v>Federal Grant Allocations/Reimbursements as of: 08/30/2024</v>
      </c>
      <c r="B2" s="193"/>
      <c r="N2" s="139"/>
      <c r="O2" s="139"/>
      <c r="Q2" s="140"/>
      <c r="R2" s="140"/>
      <c r="S2" s="140"/>
      <c r="T2" s="140"/>
    </row>
    <row r="3" spans="1:24" ht="15.75" customHeight="1" x14ac:dyDescent="0.3">
      <c r="A3" s="141" t="s">
        <v>82</v>
      </c>
      <c r="B3" s="132"/>
      <c r="D3" s="132"/>
      <c r="E3" s="132"/>
      <c r="F3" s="132"/>
      <c r="Q3" s="140"/>
      <c r="R3" s="140"/>
      <c r="S3" s="140"/>
      <c r="T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72.599999999999994" thickBot="1" x14ac:dyDescent="0.35">
      <c r="A6" s="150" t="s">
        <v>15</v>
      </c>
      <c r="B6" s="150" t="s">
        <v>195</v>
      </c>
      <c r="C6" s="150" t="s">
        <v>183</v>
      </c>
      <c r="D6" s="150" t="s">
        <v>94</v>
      </c>
      <c r="E6" s="150" t="s">
        <v>191</v>
      </c>
      <c r="F6" s="150" t="s">
        <v>2</v>
      </c>
      <c r="G6" s="555"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95"/>
      <c r="R6" s="152" t="str">
        <f>'#1571 South Tech Academy'!R6</f>
        <v>Reimbursements through 6/30/2024</v>
      </c>
      <c r="S6" s="153" t="str">
        <f>'#1571 South Tech Academy'!S6</f>
        <v>Available Budget as of 7/1/2024</v>
      </c>
      <c r="T6" s="195"/>
      <c r="U6" s="329" t="s">
        <v>199</v>
      </c>
      <c r="V6" s="330" t="s">
        <v>214</v>
      </c>
      <c r="W6" s="331" t="s">
        <v>215</v>
      </c>
      <c r="X6" s="157" t="str">
        <f>'#4050 Renaissance CS @ Cypress'!X6</f>
        <v>Available Budget as of 08/30/24</v>
      </c>
    </row>
    <row r="7" spans="1:24" ht="15.75" customHeight="1" x14ac:dyDescent="0.3">
      <c r="A7" s="137">
        <v>4201</v>
      </c>
      <c r="B7" s="135" t="s">
        <v>208</v>
      </c>
      <c r="C7" s="351" t="s">
        <v>93</v>
      </c>
      <c r="D7" s="178" t="s">
        <v>270</v>
      </c>
      <c r="E7" s="178" t="s">
        <v>301</v>
      </c>
      <c r="F7" s="137" t="s">
        <v>302</v>
      </c>
      <c r="G7" s="229" t="s">
        <v>6</v>
      </c>
      <c r="H7" s="289">
        <v>1.8800000000000001E-2</v>
      </c>
      <c r="I7" s="289">
        <v>0.161</v>
      </c>
      <c r="J7" s="166">
        <v>45838</v>
      </c>
      <c r="K7" s="166">
        <v>45839</v>
      </c>
      <c r="L7" s="166">
        <v>45474</v>
      </c>
      <c r="M7" s="137" t="s">
        <v>296</v>
      </c>
      <c r="N7" s="368">
        <v>491817</v>
      </c>
      <c r="O7" s="369"/>
      <c r="P7" s="356">
        <f t="shared" ref="P7:P12" si="0">N7+O7</f>
        <v>491817</v>
      </c>
      <c r="Q7" s="395"/>
      <c r="R7" s="368">
        <v>0</v>
      </c>
      <c r="S7" s="356">
        <f>P7-R7</f>
        <v>491817</v>
      </c>
      <c r="T7" s="375"/>
      <c r="U7" s="335">
        <v>0</v>
      </c>
      <c r="V7" s="355"/>
      <c r="W7" s="388">
        <f>U7+V7</f>
        <v>0</v>
      </c>
      <c r="X7" s="451">
        <f>S7-W7</f>
        <v>491817</v>
      </c>
    </row>
    <row r="8" spans="1:24" ht="15.75" customHeight="1" x14ac:dyDescent="0.3">
      <c r="A8" s="137">
        <v>4452</v>
      </c>
      <c r="B8" s="135" t="s">
        <v>246</v>
      </c>
      <c r="C8" s="483" t="s">
        <v>174</v>
      </c>
      <c r="D8" s="137" t="s">
        <v>175</v>
      </c>
      <c r="E8" s="137" t="s">
        <v>230</v>
      </c>
      <c r="F8" s="137" t="s">
        <v>231</v>
      </c>
      <c r="G8" s="229" t="s">
        <v>6</v>
      </c>
      <c r="H8" s="289">
        <v>0.05</v>
      </c>
      <c r="I8" s="289">
        <v>0.161</v>
      </c>
      <c r="J8" s="166">
        <v>45565</v>
      </c>
      <c r="K8" s="166">
        <v>45565</v>
      </c>
      <c r="L8" s="166">
        <v>44279</v>
      </c>
      <c r="M8" s="137" t="s">
        <v>177</v>
      </c>
      <c r="N8" s="343">
        <v>295554.73</v>
      </c>
      <c r="O8" s="344">
        <v>46.3</v>
      </c>
      <c r="P8" s="345">
        <f t="shared" si="0"/>
        <v>295601.02999999997</v>
      </c>
      <c r="Q8" s="481"/>
      <c r="R8" s="357">
        <v>295601.03000000003</v>
      </c>
      <c r="S8" s="345">
        <f t="shared" ref="S8:S12" si="1">P8-R8</f>
        <v>0</v>
      </c>
      <c r="T8" s="375"/>
      <c r="U8" s="357">
        <v>0</v>
      </c>
      <c r="V8" s="344"/>
      <c r="W8" s="453">
        <f t="shared" ref="W8:W12" si="2">U8+V8</f>
        <v>0</v>
      </c>
      <c r="X8" s="451">
        <f t="shared" ref="X8:X12" si="3">S8-W8</f>
        <v>0</v>
      </c>
    </row>
    <row r="9" spans="1:24" ht="15.75" customHeight="1" x14ac:dyDescent="0.3">
      <c r="A9" s="137">
        <v>4457</v>
      </c>
      <c r="B9" s="135" t="s">
        <v>248</v>
      </c>
      <c r="C9" s="483" t="s">
        <v>174</v>
      </c>
      <c r="D9" s="137" t="s">
        <v>175</v>
      </c>
      <c r="E9" s="137" t="s">
        <v>234</v>
      </c>
      <c r="F9" s="137" t="s">
        <v>233</v>
      </c>
      <c r="G9" s="229" t="s">
        <v>6</v>
      </c>
      <c r="H9" s="289">
        <v>0.05</v>
      </c>
      <c r="I9" s="289">
        <v>0.161</v>
      </c>
      <c r="J9" s="166">
        <v>45565</v>
      </c>
      <c r="K9" s="166">
        <v>45565</v>
      </c>
      <c r="L9" s="166">
        <v>44279</v>
      </c>
      <c r="M9" s="137" t="s">
        <v>235</v>
      </c>
      <c r="N9" s="343">
        <v>7440.85</v>
      </c>
      <c r="O9" s="344"/>
      <c r="P9" s="345">
        <f t="shared" si="0"/>
        <v>7440.85</v>
      </c>
      <c r="Q9" s="481"/>
      <c r="R9" s="357"/>
      <c r="S9" s="345">
        <f t="shared" si="1"/>
        <v>7440.85</v>
      </c>
      <c r="T9" s="375"/>
      <c r="U9" s="357">
        <v>0</v>
      </c>
      <c r="V9" s="344"/>
      <c r="W9" s="453">
        <f t="shared" si="2"/>
        <v>0</v>
      </c>
      <c r="X9" s="451">
        <f t="shared" si="3"/>
        <v>7440.85</v>
      </c>
    </row>
    <row r="10" spans="1:24" ht="15.75" customHeight="1" x14ac:dyDescent="0.3">
      <c r="A10" s="137">
        <v>4459</v>
      </c>
      <c r="B10" s="135" t="s">
        <v>192</v>
      </c>
      <c r="C10" s="483" t="s">
        <v>174</v>
      </c>
      <c r="D10" s="137" t="s">
        <v>175</v>
      </c>
      <c r="E10" s="137" t="s">
        <v>193</v>
      </c>
      <c r="F10" s="137" t="s">
        <v>176</v>
      </c>
      <c r="G10" s="229" t="s">
        <v>6</v>
      </c>
      <c r="H10" s="289">
        <v>0.05</v>
      </c>
      <c r="I10" s="289">
        <v>0.161</v>
      </c>
      <c r="J10" s="166">
        <v>45565</v>
      </c>
      <c r="K10" s="166">
        <v>45565</v>
      </c>
      <c r="L10" s="166">
        <v>44279</v>
      </c>
      <c r="M10" s="137" t="s">
        <v>177</v>
      </c>
      <c r="N10" s="343">
        <v>1182218.9099999999</v>
      </c>
      <c r="O10" s="344">
        <v>185.19</v>
      </c>
      <c r="P10" s="345">
        <f t="shared" si="0"/>
        <v>1182404.0999999999</v>
      </c>
      <c r="Q10" s="481"/>
      <c r="R10" s="357">
        <v>1182404.1000000001</v>
      </c>
      <c r="S10" s="345">
        <f t="shared" si="1"/>
        <v>0</v>
      </c>
      <c r="T10" s="375"/>
      <c r="U10" s="357">
        <v>0</v>
      </c>
      <c r="V10" s="344"/>
      <c r="W10" s="453">
        <f t="shared" si="2"/>
        <v>0</v>
      </c>
      <c r="X10" s="451">
        <f t="shared" si="3"/>
        <v>0</v>
      </c>
    </row>
    <row r="11" spans="1:24" ht="15.75" customHeight="1" x14ac:dyDescent="0.3">
      <c r="A11" s="137">
        <v>4461</v>
      </c>
      <c r="B11" s="135" t="s">
        <v>249</v>
      </c>
      <c r="C11" s="483" t="s">
        <v>174</v>
      </c>
      <c r="D11" s="137" t="s">
        <v>175</v>
      </c>
      <c r="E11" s="137" t="s">
        <v>236</v>
      </c>
      <c r="F11" s="137" t="s">
        <v>237</v>
      </c>
      <c r="G11" s="229" t="s">
        <v>6</v>
      </c>
      <c r="H11" s="289">
        <v>0.05</v>
      </c>
      <c r="I11" s="289">
        <v>0.161</v>
      </c>
      <c r="J11" s="166">
        <v>45565</v>
      </c>
      <c r="K11" s="166">
        <v>45565</v>
      </c>
      <c r="L11" s="166">
        <v>44279</v>
      </c>
      <c r="M11" s="137" t="s">
        <v>238</v>
      </c>
      <c r="N11" s="343">
        <v>8269.49</v>
      </c>
      <c r="O11" s="344"/>
      <c r="P11" s="345">
        <f t="shared" si="0"/>
        <v>8269.49</v>
      </c>
      <c r="Q11" s="481"/>
      <c r="R11" s="357"/>
      <c r="S11" s="345">
        <f t="shared" si="1"/>
        <v>8269.49</v>
      </c>
      <c r="T11" s="375"/>
      <c r="U11" s="357"/>
      <c r="V11" s="344"/>
      <c r="W11" s="453">
        <f t="shared" si="2"/>
        <v>0</v>
      </c>
      <c r="X11" s="451">
        <f t="shared" si="3"/>
        <v>8269.49</v>
      </c>
    </row>
    <row r="12" spans="1:24" ht="15.75" customHeight="1" x14ac:dyDescent="0.3">
      <c r="A12" s="137">
        <v>4463</v>
      </c>
      <c r="B12" s="135" t="s">
        <v>261</v>
      </c>
      <c r="C12" s="483" t="s">
        <v>174</v>
      </c>
      <c r="D12" s="137" t="s">
        <v>175</v>
      </c>
      <c r="E12" s="137" t="s">
        <v>242</v>
      </c>
      <c r="F12" s="137" t="s">
        <v>243</v>
      </c>
      <c r="G12" s="229" t="s">
        <v>6</v>
      </c>
      <c r="H12" s="289">
        <v>0.05</v>
      </c>
      <c r="I12" s="289">
        <v>0.161</v>
      </c>
      <c r="J12" s="166">
        <v>45565</v>
      </c>
      <c r="K12" s="166">
        <v>45565</v>
      </c>
      <c r="L12" s="166">
        <v>44279</v>
      </c>
      <c r="M12" s="137" t="s">
        <v>244</v>
      </c>
      <c r="N12" s="343">
        <v>41558.910000000003</v>
      </c>
      <c r="O12" s="344"/>
      <c r="P12" s="345">
        <f t="shared" si="0"/>
        <v>41558.910000000003</v>
      </c>
      <c r="Q12" s="481"/>
      <c r="R12" s="357"/>
      <c r="S12" s="345">
        <f t="shared" si="1"/>
        <v>41558.910000000003</v>
      </c>
      <c r="T12" s="375"/>
      <c r="U12" s="357"/>
      <c r="V12" s="344"/>
      <c r="W12" s="453">
        <f t="shared" si="2"/>
        <v>0</v>
      </c>
      <c r="X12" s="451">
        <f t="shared" si="3"/>
        <v>41558.910000000003</v>
      </c>
    </row>
    <row r="13" spans="1:24" ht="15.75" customHeight="1" thickBot="1" x14ac:dyDescent="0.35">
      <c r="B13" s="140"/>
      <c r="C13" s="178"/>
      <c r="D13" s="178"/>
      <c r="E13" s="178"/>
      <c r="M13" s="218" t="s">
        <v>37</v>
      </c>
      <c r="N13" s="346">
        <f>SUM(N7:N12)</f>
        <v>2026859.8899999997</v>
      </c>
      <c r="O13" s="347">
        <f>SUM(O7:O12)</f>
        <v>231.49</v>
      </c>
      <c r="P13" s="348">
        <f>SUM(P7:P12)</f>
        <v>2027091.38</v>
      </c>
      <c r="Q13" s="130" t="s">
        <v>89</v>
      </c>
      <c r="R13" s="346">
        <f>SUM(R7:R12)</f>
        <v>1478005.1300000001</v>
      </c>
      <c r="S13" s="348">
        <f>SUM(S7:S12)</f>
        <v>549086.25</v>
      </c>
      <c r="T13" s="130"/>
      <c r="U13" s="346">
        <f>SUM(U7:U12)</f>
        <v>0</v>
      </c>
      <c r="V13" s="347">
        <f>SUM(V7:V12)</f>
        <v>0</v>
      </c>
      <c r="W13" s="347">
        <f>SUM(W7:W12)</f>
        <v>0</v>
      </c>
      <c r="X13" s="424">
        <f>SUM(X7:X12)</f>
        <v>549086.25</v>
      </c>
    </row>
    <row r="14" spans="1:24" ht="15.75" customHeight="1" thickTop="1" x14ac:dyDescent="0.3">
      <c r="B14" s="140"/>
      <c r="C14" s="178"/>
      <c r="D14" s="178"/>
      <c r="E14" s="178"/>
      <c r="M14" s="218"/>
      <c r="N14" s="168"/>
      <c r="O14" s="168"/>
      <c r="P14" s="168"/>
      <c r="Q14" s="168"/>
      <c r="R14" s="168"/>
      <c r="S14" s="168"/>
      <c r="T14" s="167"/>
      <c r="U14" s="140"/>
    </row>
    <row r="15" spans="1:24" ht="15.75" customHeight="1" x14ac:dyDescent="0.3">
      <c r="B15" s="132" t="s">
        <v>109</v>
      </c>
      <c r="C15" s="178"/>
      <c r="D15" s="178"/>
      <c r="E15" s="178"/>
      <c r="T15" s="140"/>
      <c r="U15" s="140"/>
      <c r="V15" s="140"/>
    </row>
    <row r="16" spans="1:24" ht="15.75" customHeight="1" x14ac:dyDescent="0.3">
      <c r="B16" s="582" t="s">
        <v>216</v>
      </c>
      <c r="C16" s="582"/>
      <c r="D16" s="582"/>
      <c r="E16" s="582"/>
      <c r="F16" s="582"/>
      <c r="G16" s="582"/>
      <c r="M16" s="218"/>
      <c r="N16" s="168"/>
      <c r="O16" s="168"/>
      <c r="P16" s="168"/>
      <c r="R16" s="130"/>
      <c r="S16" s="130"/>
      <c r="T16" s="172"/>
      <c r="U16" s="172"/>
      <c r="V16" s="172"/>
      <c r="W16" s="130"/>
    </row>
    <row r="17" spans="2:23" ht="15.75" customHeight="1" x14ac:dyDescent="0.3">
      <c r="B17" s="173"/>
      <c r="C17" s="173"/>
      <c r="D17" s="173"/>
      <c r="E17" s="173"/>
      <c r="F17" s="173"/>
      <c r="G17" s="551"/>
      <c r="M17" s="218"/>
      <c r="N17" s="168"/>
      <c r="O17" s="168"/>
      <c r="P17" s="168"/>
      <c r="R17" s="130"/>
      <c r="S17" s="130"/>
      <c r="T17" s="172"/>
      <c r="U17" s="172"/>
      <c r="V17" s="172"/>
      <c r="W17" s="130"/>
    </row>
    <row r="18" spans="2:23" ht="15.75" customHeight="1" x14ac:dyDescent="0.3">
      <c r="B18" s="582" t="s">
        <v>113</v>
      </c>
      <c r="C18" s="582"/>
      <c r="D18" s="582"/>
      <c r="E18" s="582"/>
      <c r="F18" s="582"/>
      <c r="G18" s="582"/>
      <c r="M18" s="218"/>
      <c r="N18" s="168"/>
      <c r="O18" s="168"/>
      <c r="P18" s="168"/>
      <c r="R18" s="130"/>
      <c r="S18" s="130"/>
      <c r="T18" s="172"/>
      <c r="U18" s="172"/>
      <c r="V18" s="172"/>
      <c r="W18" s="130"/>
    </row>
    <row r="19" spans="2:23" ht="15.75" customHeight="1" x14ac:dyDescent="0.3">
      <c r="B19" s="173"/>
      <c r="C19" s="173"/>
      <c r="D19" s="173"/>
      <c r="E19" s="173"/>
      <c r="F19" s="173"/>
      <c r="M19" s="218"/>
      <c r="N19" s="168"/>
      <c r="O19" s="168"/>
      <c r="P19" s="168"/>
      <c r="R19" s="130"/>
      <c r="S19" s="130"/>
      <c r="T19" s="172"/>
      <c r="U19" s="172"/>
      <c r="V19" s="172"/>
      <c r="W19" s="130"/>
    </row>
    <row r="20" spans="2:23" ht="15.75" customHeight="1" x14ac:dyDescent="0.3">
      <c r="B20" s="580" t="s">
        <v>134</v>
      </c>
      <c r="C20" s="580"/>
      <c r="D20" s="580"/>
      <c r="E20" s="580"/>
      <c r="F20" s="580"/>
      <c r="G20" s="580"/>
      <c r="M20" s="218"/>
      <c r="N20" s="168"/>
      <c r="O20" s="168"/>
      <c r="P20" s="168"/>
      <c r="R20" s="130"/>
      <c r="S20" s="130"/>
      <c r="T20" s="172"/>
      <c r="U20" s="172"/>
      <c r="V20" s="172"/>
      <c r="W20" s="130"/>
    </row>
    <row r="21" spans="2:23" ht="15.75" customHeight="1" x14ac:dyDescent="0.3">
      <c r="B21" s="593" t="s">
        <v>133</v>
      </c>
      <c r="C21" s="582"/>
      <c r="D21" s="582"/>
      <c r="E21" s="582"/>
      <c r="F21" s="582"/>
      <c r="G21" s="582"/>
      <c r="M21" s="218"/>
      <c r="N21" s="168"/>
      <c r="O21" s="168"/>
      <c r="P21" s="168"/>
      <c r="R21" s="130"/>
      <c r="S21" s="130"/>
      <c r="T21" s="172"/>
      <c r="U21" s="172"/>
      <c r="V21" s="172"/>
      <c r="W21" s="130"/>
    </row>
    <row r="22" spans="2:23" ht="15.75" customHeight="1" x14ac:dyDescent="0.3">
      <c r="B22" s="173"/>
      <c r="C22" s="173"/>
      <c r="D22" s="173"/>
      <c r="E22" s="173"/>
      <c r="F22" s="173"/>
      <c r="M22" s="218"/>
      <c r="N22" s="168"/>
      <c r="O22" s="168"/>
      <c r="P22" s="168"/>
      <c r="R22" s="130"/>
      <c r="S22" s="130"/>
      <c r="T22" s="172"/>
      <c r="U22" s="172"/>
      <c r="V22" s="172"/>
      <c r="W22" s="130"/>
    </row>
    <row r="23" spans="2:23" ht="15.75" customHeight="1" x14ac:dyDescent="0.3">
      <c r="B23" s="131" t="s">
        <v>96</v>
      </c>
      <c r="C23" s="176" t="s">
        <v>99</v>
      </c>
      <c r="D23" s="176" t="s">
        <v>100</v>
      </c>
      <c r="E23" s="176"/>
      <c r="F23" s="173"/>
      <c r="M23" s="218"/>
      <c r="N23" s="168"/>
      <c r="O23" s="168"/>
      <c r="P23" s="168"/>
      <c r="R23" s="130"/>
      <c r="S23" s="130"/>
      <c r="T23" s="172"/>
      <c r="U23" s="172"/>
      <c r="V23" s="172"/>
      <c r="W23" s="130"/>
    </row>
    <row r="24" spans="2:23" ht="15.75" customHeight="1" x14ac:dyDescent="0.3">
      <c r="B24" s="135" t="s">
        <v>97</v>
      </c>
      <c r="C24" s="178" t="s">
        <v>189</v>
      </c>
      <c r="D24" s="178" t="s">
        <v>103</v>
      </c>
      <c r="E24" s="178"/>
      <c r="F24" s="173"/>
      <c r="M24" s="218"/>
      <c r="N24" s="168"/>
      <c r="O24" s="168"/>
      <c r="P24" s="168"/>
      <c r="R24" s="168"/>
      <c r="S24" s="168"/>
      <c r="T24" s="167"/>
      <c r="U24" s="140"/>
      <c r="V24" s="140"/>
    </row>
    <row r="25" spans="2:23" ht="15.75" customHeight="1" x14ac:dyDescent="0.3">
      <c r="B25" s="135" t="s">
        <v>206</v>
      </c>
      <c r="C25" s="178" t="s">
        <v>187</v>
      </c>
      <c r="D25" s="178" t="s">
        <v>188</v>
      </c>
      <c r="E25" s="178"/>
      <c r="M25" s="218"/>
      <c r="N25" s="168"/>
      <c r="O25" s="168"/>
      <c r="P25" s="168"/>
      <c r="R25" s="168"/>
      <c r="S25" s="168"/>
      <c r="T25" s="167"/>
      <c r="U25" s="140"/>
      <c r="V25" s="140"/>
    </row>
    <row r="26" spans="2:23" ht="15.75" customHeight="1" x14ac:dyDescent="0.3">
      <c r="C26" s="178"/>
      <c r="D26" s="178"/>
      <c r="E26" s="178"/>
      <c r="M26" s="218"/>
      <c r="N26" s="168"/>
      <c r="O26" s="168"/>
      <c r="P26" s="168"/>
      <c r="R26" s="168"/>
      <c r="S26" s="168"/>
      <c r="T26" s="167"/>
      <c r="U26" s="140"/>
      <c r="V26" s="140"/>
    </row>
    <row r="27" spans="2:23" ht="15.75" customHeight="1" x14ac:dyDescent="0.3">
      <c r="B27" s="581" t="s">
        <v>300</v>
      </c>
      <c r="C27" s="581"/>
      <c r="D27" s="581"/>
      <c r="E27" s="581"/>
      <c r="F27" s="581"/>
      <c r="G27" s="581"/>
      <c r="H27" s="581"/>
      <c r="I27" s="581"/>
      <c r="M27" s="218"/>
      <c r="N27" s="168"/>
      <c r="O27" s="168"/>
      <c r="P27" s="168"/>
      <c r="R27" s="168"/>
      <c r="S27" s="168"/>
      <c r="T27" s="167"/>
      <c r="U27" s="140"/>
      <c r="V27" s="140"/>
    </row>
    <row r="28" spans="2:23" ht="15.75" customHeight="1" x14ac:dyDescent="0.3">
      <c r="B28" s="128"/>
      <c r="C28" s="178"/>
      <c r="D28" s="178"/>
      <c r="E28" s="178"/>
      <c r="M28" s="218"/>
      <c r="N28" s="168"/>
      <c r="O28" s="168"/>
      <c r="P28" s="168"/>
      <c r="R28" s="168"/>
      <c r="S28" s="168"/>
      <c r="T28" s="167"/>
      <c r="U28" s="140"/>
      <c r="V28" s="140"/>
    </row>
    <row r="29" spans="2:23" ht="15.75" customHeight="1" x14ac:dyDescent="0.3">
      <c r="B29" s="187"/>
      <c r="C29" s="210"/>
      <c r="D29" s="210"/>
      <c r="E29" s="210"/>
      <c r="F29" s="187"/>
      <c r="G29" s="556"/>
      <c r="H29" s="187"/>
      <c r="I29" s="187"/>
      <c r="J29" s="187"/>
      <c r="K29" s="187"/>
      <c r="L29" s="187"/>
      <c r="M29" s="187"/>
      <c r="N29" s="187"/>
      <c r="O29" s="187"/>
      <c r="P29" s="187"/>
      <c r="Q29" s="187"/>
      <c r="R29" s="187"/>
      <c r="S29" s="187"/>
      <c r="T29" s="140"/>
      <c r="U29" s="140"/>
      <c r="V29" s="140"/>
    </row>
    <row r="30" spans="2:23" ht="15.75" customHeight="1" x14ac:dyDescent="0.3">
      <c r="Q30" s="140"/>
      <c r="R30" s="295" t="s">
        <v>219</v>
      </c>
      <c r="T30" s="247"/>
    </row>
    <row r="31" spans="2:23" ht="15.75" customHeight="1" x14ac:dyDescent="0.3">
      <c r="B31" s="184" t="s">
        <v>218</v>
      </c>
      <c r="C31" s="185" t="s">
        <v>1</v>
      </c>
      <c r="D31" s="185"/>
      <c r="E31" s="185"/>
      <c r="F31" s="185" t="s">
        <v>33</v>
      </c>
      <c r="G31" s="557" t="s">
        <v>34</v>
      </c>
      <c r="H31" s="185"/>
      <c r="I31" s="185"/>
      <c r="J31" s="185"/>
      <c r="K31" s="185"/>
      <c r="L31" s="185"/>
      <c r="M31" s="185" t="s">
        <v>35</v>
      </c>
      <c r="N31" s="185" t="s">
        <v>36</v>
      </c>
      <c r="O31" s="187"/>
      <c r="P31" s="187"/>
      <c r="Q31" s="187"/>
      <c r="R31" s="187" t="s">
        <v>79</v>
      </c>
      <c r="S31" s="187"/>
      <c r="T31" s="296"/>
    </row>
    <row r="32" spans="2:23" ht="15.75" customHeight="1" x14ac:dyDescent="0.3">
      <c r="B32" s="189"/>
      <c r="C32" s="145"/>
      <c r="D32" s="145"/>
      <c r="E32" s="145"/>
      <c r="F32" s="145"/>
      <c r="G32" s="558"/>
      <c r="H32" s="145"/>
      <c r="I32" s="145"/>
      <c r="J32" s="145"/>
      <c r="K32" s="145"/>
      <c r="L32" s="145"/>
      <c r="M32" s="145"/>
      <c r="N32" s="145"/>
      <c r="R32" s="295"/>
    </row>
    <row r="33" spans="2:20" ht="15.75" customHeight="1" x14ac:dyDescent="0.3">
      <c r="B33" s="189"/>
      <c r="C33" s="145"/>
      <c r="D33" s="145"/>
      <c r="E33" s="145"/>
      <c r="F33" s="145"/>
      <c r="G33" s="558"/>
      <c r="H33" s="145"/>
      <c r="I33" s="145"/>
      <c r="J33" s="145"/>
      <c r="K33" s="145"/>
      <c r="L33" s="145"/>
      <c r="M33" s="145"/>
      <c r="N33" s="145"/>
      <c r="R33" s="295"/>
    </row>
    <row r="34" spans="2:20" ht="15.75" customHeight="1" x14ac:dyDescent="0.3">
      <c r="B34" s="189"/>
      <c r="C34" s="145"/>
      <c r="D34" s="145"/>
      <c r="E34" s="145"/>
      <c r="F34" s="145"/>
      <c r="G34" s="558"/>
      <c r="H34" s="145"/>
      <c r="I34" s="145"/>
      <c r="J34" s="145"/>
      <c r="K34" s="145"/>
      <c r="L34" s="145"/>
      <c r="M34" s="145"/>
      <c r="N34" s="145"/>
      <c r="R34" s="295"/>
    </row>
    <row r="35" spans="2:20" ht="15.75" customHeight="1" x14ac:dyDescent="0.3">
      <c r="B35" s="189"/>
      <c r="C35" s="469"/>
      <c r="D35" s="469"/>
      <c r="E35" s="469"/>
      <c r="F35" s="469"/>
      <c r="G35" s="558"/>
      <c r="H35" s="469"/>
      <c r="I35" s="469"/>
      <c r="J35" s="469"/>
      <c r="K35" s="469"/>
      <c r="L35" s="469"/>
      <c r="M35" s="469"/>
      <c r="N35" s="469"/>
      <c r="R35" s="295"/>
    </row>
    <row r="36" spans="2:20" ht="15.75" customHeight="1" x14ac:dyDescent="0.3">
      <c r="B36" s="189"/>
      <c r="C36" s="469"/>
      <c r="D36" s="469"/>
      <c r="E36" s="469"/>
      <c r="F36" s="469"/>
      <c r="G36" s="558"/>
      <c r="H36" s="469"/>
      <c r="I36" s="469"/>
      <c r="J36" s="469"/>
      <c r="K36" s="469"/>
      <c r="L36" s="469"/>
      <c r="M36" s="469"/>
      <c r="N36" s="469"/>
      <c r="R36" s="295"/>
    </row>
    <row r="37" spans="2:20" ht="15.75" customHeight="1" x14ac:dyDescent="0.3">
      <c r="B37" s="189"/>
      <c r="C37" s="469"/>
      <c r="D37" s="469"/>
      <c r="E37" s="469"/>
      <c r="F37" s="469"/>
      <c r="G37" s="558"/>
      <c r="H37" s="469"/>
      <c r="I37" s="469"/>
      <c r="J37" s="469"/>
      <c r="K37" s="469"/>
      <c r="L37" s="469"/>
      <c r="M37" s="469"/>
      <c r="N37" s="469"/>
      <c r="R37" s="295"/>
    </row>
    <row r="38" spans="2:20" ht="15.75" customHeight="1" x14ac:dyDescent="0.3">
      <c r="B38" s="189"/>
      <c r="C38" s="469"/>
      <c r="D38" s="469"/>
      <c r="E38" s="469"/>
      <c r="F38" s="469"/>
      <c r="G38" s="558"/>
      <c r="H38" s="469"/>
      <c r="I38" s="469"/>
      <c r="J38" s="469"/>
      <c r="K38" s="469"/>
      <c r="L38" s="469"/>
      <c r="M38" s="469"/>
      <c r="N38" s="469"/>
      <c r="R38" s="295"/>
    </row>
    <row r="39" spans="2:20" ht="15.75" customHeight="1" x14ac:dyDescent="0.3">
      <c r="B39" s="189"/>
      <c r="C39" s="469"/>
      <c r="D39" s="469"/>
      <c r="E39" s="469"/>
      <c r="F39" s="469"/>
      <c r="G39" s="558"/>
      <c r="H39" s="469"/>
      <c r="I39" s="469"/>
      <c r="J39" s="469"/>
      <c r="K39" s="469"/>
      <c r="L39" s="469"/>
      <c r="M39" s="469"/>
      <c r="N39" s="469"/>
      <c r="R39" s="295"/>
    </row>
    <row r="40" spans="2:20" ht="15.75" customHeight="1" x14ac:dyDescent="0.3">
      <c r="B40" s="189"/>
      <c r="C40" s="469"/>
      <c r="D40" s="469"/>
      <c r="E40" s="469"/>
      <c r="F40" s="469"/>
      <c r="G40" s="558"/>
      <c r="H40" s="469"/>
      <c r="I40" s="469"/>
      <c r="J40" s="469"/>
      <c r="K40" s="469"/>
      <c r="L40" s="469"/>
      <c r="M40" s="469"/>
      <c r="N40" s="469"/>
      <c r="R40" s="295"/>
    </row>
    <row r="41" spans="2:20" ht="15.75" customHeight="1" x14ac:dyDescent="0.3">
      <c r="B41" s="189"/>
      <c r="C41" s="469"/>
      <c r="D41" s="469"/>
      <c r="E41" s="469"/>
      <c r="F41" s="469"/>
      <c r="G41" s="558"/>
      <c r="H41" s="469"/>
      <c r="I41" s="469"/>
      <c r="J41" s="469"/>
      <c r="K41" s="469"/>
      <c r="L41" s="469"/>
      <c r="M41" s="469"/>
      <c r="N41" s="469"/>
      <c r="R41" s="295"/>
    </row>
    <row r="42" spans="2:20" ht="15.75" customHeight="1" x14ac:dyDescent="0.3">
      <c r="B42" s="189"/>
      <c r="C42" s="469"/>
      <c r="D42" s="469"/>
      <c r="E42" s="469"/>
      <c r="F42" s="469"/>
      <c r="G42" s="558"/>
      <c r="H42" s="469"/>
      <c r="I42" s="469"/>
      <c r="J42" s="469"/>
      <c r="K42" s="469"/>
      <c r="L42" s="469"/>
      <c r="M42" s="469"/>
      <c r="N42" s="469"/>
      <c r="R42" s="295"/>
    </row>
    <row r="43" spans="2:20" ht="15.75" customHeight="1" x14ac:dyDescent="0.3">
      <c r="B43" s="189"/>
      <c r="C43" s="145"/>
      <c r="D43" s="145"/>
      <c r="E43" s="145"/>
      <c r="F43" s="145"/>
      <c r="G43" s="558"/>
      <c r="H43" s="145"/>
      <c r="I43" s="145"/>
      <c r="J43" s="145"/>
      <c r="K43" s="145"/>
      <c r="L43" s="145"/>
      <c r="M43" s="145"/>
      <c r="N43" s="145"/>
      <c r="R43" s="295"/>
    </row>
    <row r="44" spans="2:20" ht="15.75" customHeight="1" x14ac:dyDescent="0.3">
      <c r="B44" s="189"/>
      <c r="C44" s="145"/>
      <c r="D44" s="145"/>
      <c r="E44" s="145"/>
      <c r="F44" s="145"/>
      <c r="G44" s="558"/>
      <c r="H44" s="145"/>
      <c r="I44" s="145"/>
      <c r="J44" s="145"/>
      <c r="K44" s="145"/>
      <c r="L44" s="145"/>
      <c r="M44" s="145"/>
      <c r="N44" s="145"/>
    </row>
    <row r="45" spans="2:20" ht="15.75" customHeight="1" x14ac:dyDescent="0.3">
      <c r="C45" s="224"/>
      <c r="D45" s="224"/>
      <c r="E45" s="224"/>
      <c r="F45" s="206"/>
      <c r="G45" s="230"/>
      <c r="H45" s="225"/>
      <c r="I45" s="225"/>
      <c r="J45" s="225"/>
      <c r="K45" s="225"/>
      <c r="L45" s="225"/>
      <c r="M45" s="226"/>
      <c r="N45" s="227"/>
      <c r="O45" s="228"/>
      <c r="P45" s="211"/>
      <c r="Q45" s="146"/>
      <c r="R45" s="143"/>
      <c r="S45" s="143"/>
      <c r="T45" s="211"/>
    </row>
    <row r="46" spans="2:20" ht="15.75" customHeight="1" x14ac:dyDescent="0.3">
      <c r="B46" s="229"/>
      <c r="C46" s="224"/>
      <c r="D46" s="224"/>
      <c r="E46" s="224"/>
      <c r="F46" s="206"/>
      <c r="G46" s="230"/>
      <c r="H46" s="230"/>
      <c r="I46" s="230"/>
      <c r="J46" s="230"/>
      <c r="K46" s="230"/>
      <c r="L46" s="230"/>
      <c r="M46" s="226"/>
      <c r="N46" s="203"/>
      <c r="O46" s="231"/>
      <c r="P46" s="231"/>
      <c r="Q46" s="140"/>
      <c r="R46" s="143"/>
      <c r="S46" s="143"/>
      <c r="T46" s="211"/>
    </row>
    <row r="47" spans="2:20" ht="15.75" customHeight="1" x14ac:dyDescent="0.3">
      <c r="B47" s="229"/>
      <c r="C47" s="224"/>
      <c r="D47" s="224"/>
      <c r="E47" s="224"/>
      <c r="F47" s="206"/>
      <c r="G47" s="230"/>
      <c r="H47" s="230"/>
      <c r="I47" s="230"/>
      <c r="J47" s="230"/>
      <c r="K47" s="230"/>
      <c r="L47" s="230"/>
      <c r="M47" s="226"/>
      <c r="N47" s="203"/>
      <c r="O47" s="231"/>
      <c r="P47" s="231"/>
      <c r="Q47" s="140"/>
    </row>
    <row r="48" spans="2:20" ht="15.75" customHeight="1" x14ac:dyDescent="0.3">
      <c r="B48" s="229"/>
      <c r="C48" s="224"/>
      <c r="D48" s="224"/>
      <c r="E48" s="224"/>
      <c r="F48" s="206"/>
      <c r="G48" s="230"/>
      <c r="H48" s="230"/>
      <c r="I48" s="230"/>
      <c r="J48" s="230"/>
      <c r="K48" s="230"/>
      <c r="L48" s="230"/>
      <c r="M48" s="226"/>
      <c r="N48" s="203"/>
      <c r="O48" s="231"/>
      <c r="P48" s="231"/>
      <c r="Q48" s="140"/>
    </row>
    <row r="49" spans="2:23" ht="15.75" customHeight="1" x14ac:dyDescent="0.3">
      <c r="B49" s="229"/>
      <c r="C49" s="224"/>
      <c r="D49" s="224"/>
      <c r="E49" s="224"/>
      <c r="F49" s="206"/>
      <c r="G49" s="230"/>
      <c r="H49" s="230"/>
      <c r="I49" s="230"/>
      <c r="J49" s="230"/>
      <c r="K49" s="230"/>
      <c r="L49" s="230"/>
      <c r="M49" s="232"/>
      <c r="N49" s="208"/>
      <c r="O49" s="231"/>
      <c r="P49" s="231"/>
      <c r="Q49" s="140"/>
    </row>
    <row r="50" spans="2:23" ht="15.75" customHeight="1" x14ac:dyDescent="0.3"/>
    <row r="51" spans="2:23" ht="15.75" customHeight="1" x14ac:dyDescent="0.3">
      <c r="F51" s="169"/>
      <c r="G51" s="559"/>
      <c r="H51" s="234"/>
      <c r="I51" s="234"/>
      <c r="J51" s="234"/>
      <c r="K51" s="234"/>
      <c r="L51" s="234"/>
    </row>
    <row r="52" spans="2:23" ht="15.75" customHeight="1" x14ac:dyDescent="0.3">
      <c r="V52" s="135" t="s">
        <v>202</v>
      </c>
      <c r="W52" s="168">
        <f>W13</f>
        <v>0</v>
      </c>
    </row>
    <row r="53" spans="2:23" ht="15.75" customHeight="1" x14ac:dyDescent="0.3"/>
    <row r="54" spans="2:23" ht="15.75" customHeight="1" x14ac:dyDescent="0.3"/>
    <row r="55" spans="2:23" ht="15.75" customHeight="1" x14ac:dyDescent="0.3"/>
    <row r="56" spans="2:23" ht="15.75" customHeight="1" x14ac:dyDescent="0.3"/>
    <row r="57" spans="2:23" ht="15.75" customHeight="1" x14ac:dyDescent="0.3"/>
    <row r="58" spans="2:23" ht="15.75" customHeight="1" x14ac:dyDescent="0.3"/>
    <row r="59" spans="2:23" ht="15.75" customHeight="1" x14ac:dyDescent="0.3"/>
    <row r="60" spans="2:23" ht="15.75" customHeight="1" x14ac:dyDescent="0.3"/>
    <row r="61" spans="2:23" ht="15.75" customHeight="1" x14ac:dyDescent="0.3"/>
  </sheetData>
  <mergeCells count="7">
    <mergeCell ref="U4:W4"/>
    <mergeCell ref="U5:W5"/>
    <mergeCell ref="B27:I27"/>
    <mergeCell ref="B21:G21"/>
    <mergeCell ref="B20:G20"/>
    <mergeCell ref="B16:G16"/>
    <mergeCell ref="B18:G18"/>
  </mergeCells>
  <conditionalFormatting sqref="A7:P12 R7:S12 U7:X12">
    <cfRule type="expression" dxfId="47" priority="11">
      <formula>MOD(ROW(),2)=0</formula>
    </cfRule>
  </conditionalFormatting>
  <hyperlinks>
    <hyperlink ref="B21" r:id="rId1" xr:uid="{00000000-0004-0000-2600-000000000000}"/>
  </hyperlinks>
  <printOptions horizontalCentered="1" gridLines="1"/>
  <pageMargins left="0" right="0" top="0.75" bottom="0.75" header="0.3" footer="0.3"/>
  <pageSetup scale="52"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pageSetUpPr fitToPage="1"/>
  </sheetPr>
  <dimension ref="A1:X63"/>
  <sheetViews>
    <sheetView showGridLines="0" zoomScale="80" zoomScaleNormal="80" workbookViewId="0">
      <pane xSplit="2" ySplit="4" topLeftCell="I5"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5.109375" style="135" customWidth="1"/>
    <col min="5" max="5" width="9.33203125" style="135" customWidth="1"/>
    <col min="6" max="6" width="19.44140625" style="135" bestFit="1" customWidth="1"/>
    <col min="7" max="7" width="23" style="137" bestFit="1" customWidth="1"/>
    <col min="8" max="8" width="11.33203125" style="135" customWidth="1"/>
    <col min="9" max="9" width="14" style="135" customWidth="1"/>
    <col min="10" max="10" width="13.33203125" style="135" customWidth="1"/>
    <col min="11" max="11" width="15.109375" style="135" customWidth="1"/>
    <col min="12" max="12" width="15.88671875" style="135" bestFit="1" customWidth="1"/>
    <col min="13" max="13" width="24" style="135" bestFit="1" customWidth="1"/>
    <col min="14" max="14" width="15.88671875" style="135" bestFit="1" customWidth="1"/>
    <col min="15" max="15" width="13.6640625" style="135" customWidth="1"/>
    <col min="16" max="16" width="15.88671875" style="135" bestFit="1" customWidth="1"/>
    <col min="17" max="17" width="3.109375" style="135" customWidth="1"/>
    <col min="18" max="18" width="16.44140625" style="135" customWidth="1"/>
    <col min="19" max="19" width="15.88671875" style="135" bestFit="1" customWidth="1"/>
    <col min="20" max="20" width="4.88671875" style="135" customWidth="1"/>
    <col min="21" max="21" width="15.88671875" style="135" bestFit="1" customWidth="1"/>
    <col min="22" max="22" width="14.88671875" style="135" bestFit="1" customWidth="1"/>
    <col min="23" max="23" width="15.88671875" style="135" bestFit="1" customWidth="1"/>
    <col min="24" max="24" width="14.33203125" style="135" customWidth="1"/>
    <col min="25" max="16384" width="9.109375" style="135"/>
  </cols>
  <sheetData>
    <row r="1" spans="1:24" ht="15.75" customHeight="1" x14ac:dyDescent="0.3">
      <c r="A1" s="132" t="s">
        <v>162</v>
      </c>
      <c r="T1" s="140"/>
    </row>
    <row r="2" spans="1:24" ht="15.75" customHeight="1" x14ac:dyDescent="0.3">
      <c r="A2" s="138" t="str">
        <f>('#1461 Inlet Grove Comm HS '!A2)</f>
        <v>Federal Grant Allocations/Reimbursements as of: 08/30/2024</v>
      </c>
      <c r="B2" s="193"/>
      <c r="N2" s="139"/>
      <c r="O2" s="139"/>
      <c r="Q2" s="140"/>
      <c r="R2" s="140"/>
      <c r="S2" s="140"/>
      <c r="T2" s="140"/>
    </row>
    <row r="3" spans="1:24" ht="15.75" customHeight="1" x14ac:dyDescent="0.3">
      <c r="A3" s="141" t="s">
        <v>87</v>
      </c>
      <c r="B3" s="132"/>
      <c r="D3" s="132"/>
      <c r="E3" s="132"/>
      <c r="F3" s="132"/>
      <c r="Q3" s="140"/>
      <c r="R3" s="140"/>
      <c r="S3" s="140"/>
      <c r="T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'#4051 Renaissance CS @ Central '!X6</f>
        <v>Available Budget as of 08/30/24</v>
      </c>
    </row>
    <row r="7" spans="1:24" ht="15.75" customHeight="1" x14ac:dyDescent="0.3">
      <c r="A7" s="158">
        <v>4228</v>
      </c>
      <c r="B7" s="135" t="s">
        <v>285</v>
      </c>
      <c r="C7" s="509" t="s">
        <v>286</v>
      </c>
      <c r="D7" s="137" t="s">
        <v>287</v>
      </c>
      <c r="E7" s="137" t="s">
        <v>280</v>
      </c>
      <c r="F7" s="166" t="s">
        <v>288</v>
      </c>
      <c r="G7" s="137" t="s">
        <v>6</v>
      </c>
      <c r="H7" s="289">
        <v>1.8800000000000001E-2</v>
      </c>
      <c r="I7" s="289">
        <v>0.161</v>
      </c>
      <c r="J7" s="166">
        <v>45565</v>
      </c>
      <c r="K7" s="166">
        <v>45566</v>
      </c>
      <c r="L7" s="166">
        <v>45314</v>
      </c>
      <c r="M7" s="137" t="s">
        <v>289</v>
      </c>
      <c r="N7" s="462">
        <v>31524.12</v>
      </c>
      <c r="O7" s="344">
        <v>0</v>
      </c>
      <c r="P7" s="345">
        <f>N7+O7</f>
        <v>31524.12</v>
      </c>
      <c r="Q7" s="172"/>
      <c r="R7" s="491">
        <v>0</v>
      </c>
      <c r="S7" s="345">
        <f t="shared" ref="S7:S14" si="0">P7-R7</f>
        <v>31524.12</v>
      </c>
      <c r="T7" s="172"/>
      <c r="U7" s="491">
        <v>0</v>
      </c>
      <c r="V7" s="344"/>
      <c r="W7" s="419">
        <f t="shared" ref="W7:W14" si="1">U7+V7</f>
        <v>0</v>
      </c>
      <c r="X7" s="402">
        <f t="shared" ref="X7:X14" si="2">S7-W7</f>
        <v>31524.12</v>
      </c>
    </row>
    <row r="8" spans="1:24" ht="15.75" customHeight="1" x14ac:dyDescent="0.3">
      <c r="A8" s="137">
        <v>4452</v>
      </c>
      <c r="B8" s="135" t="s">
        <v>246</v>
      </c>
      <c r="C8" s="483" t="s">
        <v>174</v>
      </c>
      <c r="D8" s="137" t="s">
        <v>175</v>
      </c>
      <c r="E8" s="137" t="s">
        <v>230</v>
      </c>
      <c r="F8" s="137" t="s">
        <v>231</v>
      </c>
      <c r="G8" s="137" t="s">
        <v>6</v>
      </c>
      <c r="H8" s="289">
        <v>0.05</v>
      </c>
      <c r="I8" s="289">
        <v>0.161</v>
      </c>
      <c r="J8" s="166">
        <v>45565</v>
      </c>
      <c r="K8" s="166">
        <v>45565</v>
      </c>
      <c r="L8" s="166">
        <v>44279</v>
      </c>
      <c r="M8" s="137" t="s">
        <v>177</v>
      </c>
      <c r="N8" s="343">
        <v>392564.76</v>
      </c>
      <c r="O8" s="344">
        <v>61.49</v>
      </c>
      <c r="P8" s="345">
        <f t="shared" ref="P8:P14" si="3">N8+O8</f>
        <v>392626.25</v>
      </c>
      <c r="Q8" s="172"/>
      <c r="R8" s="357">
        <v>392626.25</v>
      </c>
      <c r="S8" s="345">
        <f t="shared" si="0"/>
        <v>0</v>
      </c>
      <c r="T8" s="172"/>
      <c r="U8" s="357">
        <v>0</v>
      </c>
      <c r="V8" s="344"/>
      <c r="W8" s="419">
        <f t="shared" si="1"/>
        <v>0</v>
      </c>
      <c r="X8" s="402">
        <f t="shared" si="2"/>
        <v>0</v>
      </c>
    </row>
    <row r="9" spans="1:24" ht="15.75" customHeight="1" x14ac:dyDescent="0.3">
      <c r="A9" s="137">
        <v>4454</v>
      </c>
      <c r="B9" s="135" t="s">
        <v>247</v>
      </c>
      <c r="C9" s="483" t="s">
        <v>174</v>
      </c>
      <c r="D9" s="137" t="s">
        <v>175</v>
      </c>
      <c r="E9" s="137" t="s">
        <v>232</v>
      </c>
      <c r="F9" s="137" t="s">
        <v>245</v>
      </c>
      <c r="G9" s="137" t="s">
        <v>6</v>
      </c>
      <c r="H9" s="289">
        <v>0.05</v>
      </c>
      <c r="I9" s="289">
        <v>0.161</v>
      </c>
      <c r="J9" s="166">
        <v>45565</v>
      </c>
      <c r="K9" s="166">
        <v>45565</v>
      </c>
      <c r="L9" s="166">
        <v>44279</v>
      </c>
      <c r="M9" s="137" t="s">
        <v>209</v>
      </c>
      <c r="N9" s="343">
        <v>22021.08</v>
      </c>
      <c r="O9" s="344">
        <v>405.73</v>
      </c>
      <c r="P9" s="345">
        <f t="shared" si="3"/>
        <v>22426.81</v>
      </c>
      <c r="Q9" s="172"/>
      <c r="R9" s="357"/>
      <c r="S9" s="345">
        <f t="shared" si="0"/>
        <v>22426.81</v>
      </c>
      <c r="T9" s="172"/>
      <c r="U9" s="357"/>
      <c r="V9" s="344"/>
      <c r="W9" s="419">
        <f t="shared" si="1"/>
        <v>0</v>
      </c>
      <c r="X9" s="402">
        <f t="shared" si="2"/>
        <v>22426.81</v>
      </c>
    </row>
    <row r="10" spans="1:24" ht="15.75" customHeight="1" x14ac:dyDescent="0.3">
      <c r="A10" s="137">
        <v>4457</v>
      </c>
      <c r="B10" s="135" t="s">
        <v>248</v>
      </c>
      <c r="C10" s="483" t="s">
        <v>174</v>
      </c>
      <c r="D10" s="137" t="s">
        <v>175</v>
      </c>
      <c r="E10" s="137" t="s">
        <v>234</v>
      </c>
      <c r="F10" s="137" t="s">
        <v>233</v>
      </c>
      <c r="G10" s="137" t="s">
        <v>6</v>
      </c>
      <c r="H10" s="289">
        <v>0.05</v>
      </c>
      <c r="I10" s="289">
        <v>0.161</v>
      </c>
      <c r="J10" s="166">
        <v>45565</v>
      </c>
      <c r="K10" s="166">
        <v>45565</v>
      </c>
      <c r="L10" s="166">
        <v>44279</v>
      </c>
      <c r="M10" s="137" t="s">
        <v>235</v>
      </c>
      <c r="N10" s="343">
        <v>10481.39</v>
      </c>
      <c r="O10" s="344"/>
      <c r="P10" s="345">
        <f t="shared" si="3"/>
        <v>10481.39</v>
      </c>
      <c r="Q10" s="172"/>
      <c r="R10" s="357"/>
      <c r="S10" s="345">
        <f t="shared" si="0"/>
        <v>10481.39</v>
      </c>
      <c r="T10" s="172"/>
      <c r="U10" s="357"/>
      <c r="V10" s="344"/>
      <c r="W10" s="419">
        <f t="shared" si="1"/>
        <v>0</v>
      </c>
      <c r="X10" s="402">
        <f t="shared" si="2"/>
        <v>10481.39</v>
      </c>
    </row>
    <row r="11" spans="1:24" ht="15.75" customHeight="1" x14ac:dyDescent="0.3">
      <c r="A11" s="137">
        <v>4459</v>
      </c>
      <c r="B11" s="135" t="s">
        <v>192</v>
      </c>
      <c r="C11" s="483" t="s">
        <v>174</v>
      </c>
      <c r="D11" s="137" t="s">
        <v>175</v>
      </c>
      <c r="E11" s="137" t="s">
        <v>193</v>
      </c>
      <c r="F11" s="137" t="s">
        <v>176</v>
      </c>
      <c r="G11" s="137" t="s">
        <v>6</v>
      </c>
      <c r="H11" s="289">
        <v>0.05</v>
      </c>
      <c r="I11" s="289">
        <v>0.161</v>
      </c>
      <c r="J11" s="166">
        <v>45565</v>
      </c>
      <c r="K11" s="166">
        <v>45565</v>
      </c>
      <c r="L11" s="166">
        <v>44279</v>
      </c>
      <c r="M11" s="137" t="s">
        <v>177</v>
      </c>
      <c r="N11" s="343">
        <v>1570259</v>
      </c>
      <c r="O11" s="344">
        <v>246</v>
      </c>
      <c r="P11" s="345">
        <f t="shared" si="3"/>
        <v>1570505</v>
      </c>
      <c r="Q11" s="172"/>
      <c r="R11" s="357">
        <f>543834.65+175995.15</f>
        <v>719829.8</v>
      </c>
      <c r="S11" s="345">
        <f t="shared" si="0"/>
        <v>850675.19999999995</v>
      </c>
      <c r="T11" s="172"/>
      <c r="U11" s="357">
        <v>850675.19999999995</v>
      </c>
      <c r="V11" s="344"/>
      <c r="W11" s="419">
        <f t="shared" si="1"/>
        <v>850675.19999999995</v>
      </c>
      <c r="X11" s="402">
        <f t="shared" si="2"/>
        <v>0</v>
      </c>
    </row>
    <row r="12" spans="1:24" ht="15.75" customHeight="1" x14ac:dyDescent="0.3">
      <c r="A12" s="137">
        <v>4461</v>
      </c>
      <c r="B12" s="135" t="s">
        <v>249</v>
      </c>
      <c r="C12" s="483" t="s">
        <v>174</v>
      </c>
      <c r="D12" s="137" t="s">
        <v>175</v>
      </c>
      <c r="E12" s="137" t="s">
        <v>236</v>
      </c>
      <c r="F12" s="137" t="s">
        <v>237</v>
      </c>
      <c r="G12" s="137" t="s">
        <v>6</v>
      </c>
      <c r="H12" s="289">
        <v>0.05</v>
      </c>
      <c r="I12" s="289">
        <v>0.161</v>
      </c>
      <c r="J12" s="166">
        <v>45565</v>
      </c>
      <c r="K12" s="166">
        <v>45565</v>
      </c>
      <c r="L12" s="166">
        <v>44279</v>
      </c>
      <c r="M12" s="137" t="s">
        <v>238</v>
      </c>
      <c r="N12" s="343">
        <v>11795.06</v>
      </c>
      <c r="O12" s="344"/>
      <c r="P12" s="345">
        <f t="shared" si="3"/>
        <v>11795.06</v>
      </c>
      <c r="Q12" s="172"/>
      <c r="R12" s="357"/>
      <c r="S12" s="345">
        <f t="shared" si="0"/>
        <v>11795.06</v>
      </c>
      <c r="T12" s="172"/>
      <c r="U12" s="357"/>
      <c r="V12" s="344"/>
      <c r="W12" s="419">
        <f t="shared" si="1"/>
        <v>0</v>
      </c>
      <c r="X12" s="402">
        <f t="shared" si="2"/>
        <v>11795.06</v>
      </c>
    </row>
    <row r="13" spans="1:24" ht="15.75" customHeight="1" x14ac:dyDescent="0.3">
      <c r="A13" s="137">
        <v>4462</v>
      </c>
      <c r="B13" s="135" t="s">
        <v>269</v>
      </c>
      <c r="C13" s="483" t="s">
        <v>174</v>
      </c>
      <c r="D13" s="137" t="s">
        <v>175</v>
      </c>
      <c r="E13" s="137" t="s">
        <v>239</v>
      </c>
      <c r="F13" s="137" t="s">
        <v>240</v>
      </c>
      <c r="G13" s="137" t="s">
        <v>6</v>
      </c>
      <c r="H13" s="289">
        <v>0.05</v>
      </c>
      <c r="I13" s="289">
        <v>0.161</v>
      </c>
      <c r="J13" s="166">
        <v>45565</v>
      </c>
      <c r="K13" s="166">
        <v>45565</v>
      </c>
      <c r="L13" s="166">
        <v>44279</v>
      </c>
      <c r="M13" s="137" t="s">
        <v>241</v>
      </c>
      <c r="N13" s="343">
        <v>17359.23</v>
      </c>
      <c r="O13" s="344"/>
      <c r="P13" s="345">
        <f t="shared" si="3"/>
        <v>17359.23</v>
      </c>
      <c r="Q13" s="172"/>
      <c r="R13" s="357"/>
      <c r="S13" s="345">
        <f t="shared" si="0"/>
        <v>17359.23</v>
      </c>
      <c r="T13" s="172"/>
      <c r="U13" s="357"/>
      <c r="V13" s="344"/>
      <c r="W13" s="419">
        <f t="shared" si="1"/>
        <v>0</v>
      </c>
      <c r="X13" s="402">
        <f t="shared" si="2"/>
        <v>17359.23</v>
      </c>
    </row>
    <row r="14" spans="1:24" ht="15.75" customHeight="1" x14ac:dyDescent="0.3">
      <c r="A14" s="137">
        <v>4463</v>
      </c>
      <c r="B14" s="135" t="s">
        <v>251</v>
      </c>
      <c r="C14" s="483" t="s">
        <v>174</v>
      </c>
      <c r="D14" s="137" t="s">
        <v>175</v>
      </c>
      <c r="E14" s="137" t="s">
        <v>242</v>
      </c>
      <c r="F14" s="137" t="s">
        <v>243</v>
      </c>
      <c r="G14" s="137" t="s">
        <v>6</v>
      </c>
      <c r="H14" s="289">
        <v>0.05</v>
      </c>
      <c r="I14" s="289">
        <v>0.161</v>
      </c>
      <c r="J14" s="166">
        <v>45565</v>
      </c>
      <c r="K14" s="166">
        <v>45565</v>
      </c>
      <c r="L14" s="166">
        <v>44279</v>
      </c>
      <c r="M14" s="137" t="s">
        <v>244</v>
      </c>
      <c r="N14" s="343">
        <v>58541.04</v>
      </c>
      <c r="O14" s="344"/>
      <c r="P14" s="345">
        <f t="shared" si="3"/>
        <v>58541.04</v>
      </c>
      <c r="Q14" s="172"/>
      <c r="R14" s="384"/>
      <c r="S14" s="360">
        <f t="shared" si="0"/>
        <v>58541.04</v>
      </c>
      <c r="T14" s="172"/>
      <c r="U14" s="357"/>
      <c r="V14" s="359"/>
      <c r="W14" s="420">
        <f t="shared" si="1"/>
        <v>0</v>
      </c>
      <c r="X14" s="423">
        <f t="shared" si="2"/>
        <v>58541.04</v>
      </c>
    </row>
    <row r="15" spans="1:24" ht="15.75" customHeight="1" thickBot="1" x14ac:dyDescent="0.35">
      <c r="C15" s="178"/>
      <c r="D15" s="178"/>
      <c r="E15" s="178"/>
      <c r="I15" s="165"/>
      <c r="J15" s="192"/>
      <c r="K15" s="192"/>
      <c r="L15" s="192" t="s">
        <v>89</v>
      </c>
      <c r="M15" s="218" t="s">
        <v>37</v>
      </c>
      <c r="N15" s="346">
        <f>SUM(N7:N14)</f>
        <v>2114545.6800000002</v>
      </c>
      <c r="O15" s="347">
        <f>SUM(O7:O14)</f>
        <v>713.22</v>
      </c>
      <c r="P15" s="348">
        <f>SUM(P7:P14)</f>
        <v>2115258.9</v>
      </c>
      <c r="Q15" s="130"/>
      <c r="R15" s="363">
        <f>SUM(R7:R14)</f>
        <v>1112456.05</v>
      </c>
      <c r="S15" s="364">
        <f>SUM(S7:S14)</f>
        <v>1002802.85</v>
      </c>
      <c r="T15" s="172"/>
      <c r="U15" s="346">
        <f>SUM(U7:U14)</f>
        <v>850675.19999999995</v>
      </c>
      <c r="V15" s="374">
        <f>SUM(V7:V14)</f>
        <v>0</v>
      </c>
      <c r="W15" s="432">
        <f>SUM(W7:W14)</f>
        <v>850675.19999999995</v>
      </c>
      <c r="X15" s="433">
        <f>SUM(X7:X14)</f>
        <v>152127.65</v>
      </c>
    </row>
    <row r="16" spans="1:24" ht="15.75" customHeight="1" thickTop="1" x14ac:dyDescent="0.3">
      <c r="C16" s="178"/>
      <c r="D16" s="178"/>
      <c r="E16" s="178"/>
      <c r="J16" s="192"/>
      <c r="K16" s="192"/>
      <c r="L16" s="192"/>
      <c r="T16" s="140"/>
      <c r="U16" s="140"/>
    </row>
    <row r="17" spans="1:24" ht="15.75" customHeight="1" x14ac:dyDescent="0.3">
      <c r="C17" s="178"/>
      <c r="D17" s="178"/>
      <c r="E17" s="178"/>
      <c r="M17" s="218"/>
      <c r="N17" s="168"/>
      <c r="O17" s="168"/>
      <c r="P17" s="168"/>
      <c r="R17" s="168"/>
      <c r="S17" s="167"/>
      <c r="T17" s="167"/>
      <c r="U17" s="140"/>
    </row>
    <row r="18" spans="1:24" ht="15.75" customHeight="1" x14ac:dyDescent="0.3">
      <c r="B18" s="132" t="s">
        <v>109</v>
      </c>
      <c r="C18" s="178"/>
      <c r="D18" s="178"/>
      <c r="E18" s="178"/>
      <c r="M18" s="218"/>
      <c r="N18" s="168"/>
      <c r="O18" s="168"/>
      <c r="P18" s="168"/>
      <c r="R18" s="168"/>
      <c r="S18" s="167"/>
      <c r="T18" s="167"/>
      <c r="U18" s="140"/>
      <c r="X18" s="135" t="s">
        <v>89</v>
      </c>
    </row>
    <row r="19" spans="1:24" ht="15.75" customHeight="1" x14ac:dyDescent="0.3">
      <c r="B19" s="582" t="s">
        <v>216</v>
      </c>
      <c r="C19" s="582"/>
      <c r="D19" s="582"/>
      <c r="E19" s="582"/>
      <c r="F19" s="582"/>
      <c r="G19" s="582"/>
      <c r="M19" s="218"/>
      <c r="N19" s="168"/>
      <c r="O19" s="168"/>
      <c r="P19" s="168"/>
      <c r="R19" s="168"/>
      <c r="S19" s="167"/>
      <c r="T19" s="167"/>
      <c r="U19" s="140"/>
    </row>
    <row r="20" spans="1:24" ht="15.75" customHeight="1" x14ac:dyDescent="0.3">
      <c r="C20" s="178"/>
      <c r="D20" s="178"/>
      <c r="E20" s="178"/>
      <c r="M20" s="218"/>
      <c r="N20" s="168"/>
      <c r="O20" s="168"/>
      <c r="P20" s="168"/>
      <c r="R20" s="168"/>
      <c r="S20" s="167"/>
      <c r="T20" s="167"/>
      <c r="U20" s="140"/>
    </row>
    <row r="21" spans="1:24" ht="15.75" customHeight="1" x14ac:dyDescent="0.3">
      <c r="B21" s="582" t="s">
        <v>113</v>
      </c>
      <c r="C21" s="582"/>
      <c r="D21" s="582"/>
      <c r="E21" s="582"/>
      <c r="F21" s="582"/>
      <c r="G21" s="582"/>
      <c r="M21" s="218"/>
      <c r="N21" s="168"/>
      <c r="O21" s="168"/>
      <c r="P21" s="168"/>
      <c r="R21" s="168"/>
      <c r="S21" s="167"/>
      <c r="T21" s="167"/>
      <c r="U21" s="140"/>
    </row>
    <row r="22" spans="1:24" ht="15.75" customHeight="1" x14ac:dyDescent="0.3">
      <c r="B22" s="173"/>
      <c r="C22" s="173"/>
      <c r="D22" s="173"/>
      <c r="E22" s="173"/>
      <c r="F22" s="173"/>
      <c r="M22" s="218"/>
      <c r="N22" s="168"/>
      <c r="O22" s="168"/>
      <c r="P22" s="168"/>
      <c r="R22" s="168"/>
      <c r="S22" s="167"/>
      <c r="T22" s="167"/>
      <c r="U22" s="140"/>
    </row>
    <row r="23" spans="1:24" ht="15.75" customHeight="1" x14ac:dyDescent="0.3">
      <c r="B23" s="582" t="s">
        <v>134</v>
      </c>
      <c r="C23" s="582"/>
      <c r="D23" s="582"/>
      <c r="E23" s="582"/>
      <c r="F23" s="582"/>
      <c r="G23" s="582"/>
      <c r="M23" s="218"/>
      <c r="N23" s="168"/>
      <c r="O23" s="168"/>
      <c r="P23" s="168"/>
      <c r="R23" s="168"/>
      <c r="S23" s="167"/>
      <c r="T23" s="167"/>
      <c r="U23" s="140"/>
    </row>
    <row r="24" spans="1:24" ht="15.75" customHeight="1" x14ac:dyDescent="0.3">
      <c r="B24" s="593" t="s">
        <v>133</v>
      </c>
      <c r="C24" s="582"/>
      <c r="D24" s="582"/>
      <c r="E24" s="582"/>
      <c r="F24" s="582"/>
      <c r="G24" s="582"/>
      <c r="M24" s="218"/>
      <c r="N24" s="168"/>
      <c r="O24" s="168"/>
      <c r="P24" s="168"/>
      <c r="R24" s="168"/>
      <c r="S24" s="167"/>
      <c r="T24" s="167"/>
      <c r="U24" s="140"/>
    </row>
    <row r="25" spans="1:24" ht="15.75" customHeight="1" x14ac:dyDescent="0.3">
      <c r="B25" s="173"/>
      <c r="C25" s="173"/>
      <c r="D25" s="173"/>
      <c r="E25" s="173"/>
      <c r="F25" s="173"/>
      <c r="M25" s="218"/>
      <c r="N25" s="168"/>
      <c r="O25" s="168"/>
      <c r="P25" s="168"/>
      <c r="R25" s="168"/>
      <c r="S25" s="167"/>
      <c r="T25" s="167"/>
      <c r="U25" s="140"/>
    </row>
    <row r="26" spans="1:24" ht="15.75" customHeight="1" x14ac:dyDescent="0.3">
      <c r="B26" s="173"/>
      <c r="C26" s="173"/>
      <c r="D26" s="173"/>
      <c r="E26" s="173"/>
      <c r="F26" s="173"/>
      <c r="M26" s="218"/>
      <c r="N26" s="168"/>
      <c r="O26" s="168"/>
      <c r="P26" s="168"/>
      <c r="R26" s="168"/>
      <c r="S26" s="167"/>
      <c r="T26" s="167"/>
      <c r="U26" s="140"/>
    </row>
    <row r="27" spans="1:24" ht="15.75" customHeight="1" x14ac:dyDescent="0.3">
      <c r="B27" s="131" t="s">
        <v>96</v>
      </c>
      <c r="C27" s="176" t="s">
        <v>99</v>
      </c>
      <c r="D27" s="176" t="s">
        <v>100</v>
      </c>
      <c r="E27" s="176"/>
      <c r="F27" s="173"/>
      <c r="M27" s="218"/>
      <c r="N27" s="168"/>
      <c r="O27" s="168"/>
      <c r="P27" s="168"/>
      <c r="R27" s="168"/>
      <c r="S27" s="167"/>
      <c r="T27" s="167"/>
      <c r="U27" s="140"/>
    </row>
    <row r="28" spans="1:24" ht="15.75" customHeight="1" x14ac:dyDescent="0.3">
      <c r="B28" s="135" t="s">
        <v>206</v>
      </c>
      <c r="C28" s="178" t="s">
        <v>187</v>
      </c>
      <c r="D28" s="178" t="s">
        <v>188</v>
      </c>
      <c r="E28" s="178"/>
      <c r="M28" s="218"/>
      <c r="N28" s="168"/>
      <c r="O28" s="168"/>
      <c r="P28" s="168"/>
      <c r="R28" s="168"/>
      <c r="S28" s="167"/>
      <c r="T28" s="167"/>
      <c r="U28" s="140"/>
    </row>
    <row r="29" spans="1:24" ht="15.75" customHeight="1" x14ac:dyDescent="0.3">
      <c r="C29" s="178"/>
      <c r="D29" s="178"/>
      <c r="E29" s="178"/>
      <c r="M29" s="218"/>
      <c r="N29" s="168"/>
      <c r="O29" s="168"/>
      <c r="P29" s="168"/>
      <c r="R29" s="168"/>
      <c r="S29" s="167"/>
      <c r="T29" s="167"/>
      <c r="U29" s="140"/>
    </row>
    <row r="30" spans="1:24" ht="15.75" customHeight="1" x14ac:dyDescent="0.3">
      <c r="B30" s="581" t="s">
        <v>300</v>
      </c>
      <c r="C30" s="581"/>
      <c r="D30" s="581"/>
      <c r="E30" s="581"/>
      <c r="F30" s="581"/>
      <c r="G30" s="581"/>
      <c r="H30" s="581"/>
      <c r="I30" s="581"/>
      <c r="M30" s="218"/>
      <c r="N30" s="168"/>
      <c r="O30" s="168"/>
      <c r="P30" s="168"/>
      <c r="R30" s="168"/>
      <c r="S30" s="167"/>
      <c r="T30" s="167"/>
      <c r="U30" s="140"/>
    </row>
    <row r="31" spans="1:24" ht="15.75" customHeight="1" x14ac:dyDescent="0.3">
      <c r="B31" s="128"/>
      <c r="C31" s="178"/>
      <c r="D31" s="178"/>
      <c r="E31" s="178"/>
      <c r="M31" s="218"/>
      <c r="N31" s="168"/>
      <c r="O31" s="168"/>
      <c r="P31" s="168"/>
      <c r="R31" s="168"/>
      <c r="S31" s="167"/>
      <c r="T31" s="167"/>
      <c r="U31" s="140"/>
    </row>
    <row r="32" spans="1:24" ht="15.75" customHeight="1" x14ac:dyDescent="0.3">
      <c r="A32" s="187"/>
      <c r="B32" s="187"/>
      <c r="C32" s="219"/>
      <c r="D32" s="219"/>
      <c r="E32" s="219"/>
      <c r="F32" s="187"/>
      <c r="G32" s="210"/>
      <c r="H32" s="187"/>
      <c r="I32" s="187"/>
      <c r="J32" s="187"/>
      <c r="K32" s="187"/>
      <c r="L32" s="187"/>
      <c r="M32" s="220"/>
      <c r="N32" s="221"/>
      <c r="O32" s="221"/>
      <c r="P32" s="221"/>
      <c r="Q32" s="187"/>
      <c r="R32" s="221"/>
      <c r="S32" s="167"/>
      <c r="T32" s="167"/>
      <c r="U32" s="140"/>
    </row>
    <row r="33" spans="2:21" ht="15.75" customHeight="1" x14ac:dyDescent="0.3">
      <c r="Q33" s="140"/>
      <c r="R33" s="295" t="s">
        <v>219</v>
      </c>
      <c r="T33" s="247"/>
    </row>
    <row r="34" spans="2:21" ht="15.75" customHeight="1" x14ac:dyDescent="0.3">
      <c r="B34" s="184" t="s">
        <v>218</v>
      </c>
      <c r="C34" s="185" t="s">
        <v>1</v>
      </c>
      <c r="D34" s="185"/>
      <c r="E34" s="185"/>
      <c r="F34" s="185" t="s">
        <v>33</v>
      </c>
      <c r="G34" s="549" t="s">
        <v>34</v>
      </c>
      <c r="H34" s="185"/>
      <c r="I34" s="185"/>
      <c r="J34" s="185"/>
      <c r="K34" s="185"/>
      <c r="L34" s="185"/>
      <c r="M34" s="185" t="s">
        <v>35</v>
      </c>
      <c r="N34" s="185" t="s">
        <v>36</v>
      </c>
      <c r="O34" s="187"/>
      <c r="P34" s="187"/>
      <c r="Q34" s="187"/>
      <c r="R34" s="187" t="s">
        <v>79</v>
      </c>
      <c r="S34" s="187"/>
      <c r="T34" s="296"/>
    </row>
    <row r="35" spans="2:21" ht="15.75" customHeight="1" x14ac:dyDescent="0.3">
      <c r="B35" s="189"/>
      <c r="C35" s="145"/>
      <c r="D35" s="145"/>
      <c r="E35" s="145"/>
      <c r="F35" s="145"/>
      <c r="G35" s="550"/>
      <c r="H35" s="145"/>
      <c r="I35" s="145"/>
      <c r="J35" s="145"/>
      <c r="K35" s="145"/>
      <c r="L35" s="145"/>
      <c r="M35" s="145"/>
      <c r="N35" s="145"/>
      <c r="R35" s="295"/>
    </row>
    <row r="36" spans="2:21" ht="15.75" customHeight="1" x14ac:dyDescent="0.3">
      <c r="B36" s="189"/>
      <c r="C36" s="145"/>
      <c r="D36" s="145"/>
      <c r="E36" s="145"/>
      <c r="F36" s="145"/>
      <c r="G36" s="550"/>
      <c r="H36" s="145"/>
      <c r="I36" s="145"/>
      <c r="J36" s="145"/>
      <c r="K36" s="145"/>
      <c r="L36" s="145"/>
      <c r="M36" s="145"/>
      <c r="N36" s="145"/>
    </row>
    <row r="37" spans="2:21" ht="15.75" customHeight="1" x14ac:dyDescent="0.3">
      <c r="B37" s="189"/>
      <c r="C37" s="145"/>
      <c r="D37" s="145"/>
      <c r="E37" s="145"/>
      <c r="F37" s="145"/>
      <c r="G37" s="550"/>
      <c r="H37" s="145"/>
      <c r="I37" s="145"/>
      <c r="J37" s="145"/>
      <c r="K37" s="145"/>
      <c r="L37" s="145"/>
      <c r="M37" s="145"/>
      <c r="N37" s="145"/>
    </row>
    <row r="38" spans="2:21" ht="15.75" customHeight="1" x14ac:dyDescent="0.3">
      <c r="B38" s="189"/>
      <c r="C38" s="482"/>
      <c r="D38" s="482"/>
      <c r="E38" s="482"/>
      <c r="F38" s="482"/>
      <c r="G38" s="550"/>
      <c r="H38" s="482"/>
      <c r="I38" s="482"/>
      <c r="J38" s="482"/>
      <c r="K38" s="482"/>
      <c r="L38" s="482"/>
      <c r="M38" s="482"/>
      <c r="N38" s="482"/>
    </row>
    <row r="39" spans="2:21" ht="15.75" customHeight="1" x14ac:dyDescent="0.3">
      <c r="B39" s="189"/>
      <c r="C39" s="482"/>
      <c r="D39" s="482"/>
      <c r="E39" s="482"/>
      <c r="F39" s="482"/>
      <c r="G39" s="550"/>
      <c r="H39" s="482"/>
      <c r="I39" s="482"/>
      <c r="J39" s="482"/>
      <c r="K39" s="482"/>
      <c r="L39" s="482"/>
      <c r="M39" s="482"/>
      <c r="N39" s="482"/>
    </row>
    <row r="40" spans="2:21" ht="15.75" customHeight="1" x14ac:dyDescent="0.3">
      <c r="B40" s="189"/>
      <c r="C40" s="482"/>
      <c r="D40" s="482"/>
      <c r="E40" s="482"/>
      <c r="F40" s="482"/>
      <c r="G40" s="550"/>
      <c r="H40" s="482"/>
      <c r="I40" s="482"/>
      <c r="J40" s="482"/>
      <c r="K40" s="482"/>
      <c r="L40" s="482"/>
      <c r="M40" s="482"/>
      <c r="N40" s="482"/>
    </row>
    <row r="41" spans="2:21" ht="15.75" customHeight="1" x14ac:dyDescent="0.3">
      <c r="B41" s="189"/>
      <c r="C41" s="469"/>
      <c r="D41" s="469"/>
      <c r="E41" s="469"/>
      <c r="F41" s="469"/>
      <c r="G41" s="550"/>
      <c r="H41" s="469"/>
      <c r="I41" s="469"/>
      <c r="J41" s="469"/>
      <c r="K41" s="469"/>
      <c r="L41" s="469"/>
      <c r="M41" s="469"/>
      <c r="N41" s="469"/>
    </row>
    <row r="42" spans="2:21" ht="15.75" customHeight="1" x14ac:dyDescent="0.3">
      <c r="B42" s="189"/>
      <c r="C42" s="469"/>
      <c r="D42" s="469"/>
      <c r="E42" s="469"/>
      <c r="F42" s="469"/>
      <c r="G42" s="550"/>
      <c r="H42" s="469"/>
      <c r="I42" s="469"/>
      <c r="J42" s="469"/>
      <c r="K42" s="469"/>
      <c r="L42" s="469"/>
      <c r="M42" s="469"/>
      <c r="N42" s="469"/>
    </row>
    <row r="43" spans="2:21" ht="15.75" customHeight="1" x14ac:dyDescent="0.3">
      <c r="B43" s="189"/>
      <c r="C43" s="145"/>
      <c r="D43" s="145"/>
      <c r="E43" s="145"/>
      <c r="F43" s="145"/>
      <c r="G43" s="550"/>
      <c r="H43" s="145"/>
      <c r="I43" s="145"/>
      <c r="J43" s="145"/>
      <c r="K43" s="145"/>
      <c r="L43" s="145"/>
      <c r="M43" s="145"/>
      <c r="N43" s="145"/>
    </row>
    <row r="44" spans="2:21" ht="15.75" customHeight="1" x14ac:dyDescent="0.3">
      <c r="B44" s="189"/>
      <c r="C44" s="145"/>
      <c r="D44" s="145"/>
      <c r="E44" s="145"/>
      <c r="F44" s="145"/>
      <c r="G44" s="550"/>
      <c r="H44" s="145"/>
      <c r="I44" s="145"/>
      <c r="J44" s="145"/>
      <c r="K44" s="145"/>
      <c r="L44" s="145"/>
      <c r="M44" s="145"/>
      <c r="N44" s="145"/>
    </row>
    <row r="45" spans="2:21" ht="15.75" customHeight="1" x14ac:dyDescent="0.3">
      <c r="B45" s="204"/>
      <c r="C45" s="205"/>
      <c r="D45" s="205"/>
      <c r="E45" s="205"/>
      <c r="F45" s="143"/>
      <c r="G45" s="207"/>
      <c r="H45" s="207"/>
      <c r="I45" s="207"/>
      <c r="J45" s="207"/>
      <c r="K45" s="207"/>
      <c r="L45" s="207"/>
      <c r="M45" s="161"/>
      <c r="N45" s="203"/>
      <c r="O45" s="209"/>
      <c r="P45" s="209"/>
      <c r="Q45" s="209"/>
    </row>
    <row r="46" spans="2:21" ht="15.75" customHeight="1" x14ac:dyDescent="0.3">
      <c r="B46" s="204"/>
      <c r="C46" s="205"/>
      <c r="D46" s="205"/>
      <c r="E46" s="205"/>
      <c r="F46" s="143"/>
      <c r="G46" s="207"/>
      <c r="H46" s="207"/>
      <c r="I46" s="207"/>
      <c r="J46" s="207"/>
      <c r="K46" s="207"/>
      <c r="L46" s="207"/>
      <c r="M46" s="161"/>
      <c r="N46" s="203"/>
      <c r="O46" s="209"/>
      <c r="P46" s="209"/>
      <c r="Q46" s="209"/>
    </row>
    <row r="47" spans="2:21" ht="15.75" customHeight="1" x14ac:dyDescent="0.3">
      <c r="B47" s="204"/>
      <c r="C47" s="205"/>
      <c r="D47" s="205"/>
      <c r="E47" s="205"/>
      <c r="F47" s="143"/>
      <c r="G47" s="207"/>
      <c r="H47" s="207"/>
      <c r="I47" s="207"/>
      <c r="J47" s="207"/>
      <c r="K47" s="207"/>
      <c r="L47" s="207"/>
      <c r="M47" s="161"/>
      <c r="N47" s="203"/>
      <c r="O47" s="209"/>
      <c r="P47" s="209"/>
      <c r="Q47" s="209"/>
      <c r="R47" s="143"/>
      <c r="S47" s="143"/>
    </row>
    <row r="48" spans="2:21" ht="15.75" customHeight="1" x14ac:dyDescent="0.3">
      <c r="P48" s="211"/>
      <c r="Q48" s="143"/>
      <c r="R48" s="143"/>
      <c r="S48" s="143"/>
      <c r="T48" s="211"/>
      <c r="U48" s="143"/>
    </row>
    <row r="49" spans="22:23" ht="15.75" customHeight="1" x14ac:dyDescent="0.3"/>
    <row r="50" spans="22:23" ht="15.75" customHeight="1" x14ac:dyDescent="0.3"/>
    <row r="51" spans="22:23" ht="15.75" customHeight="1" x14ac:dyDescent="0.3"/>
    <row r="52" spans="22:23" ht="15.75" customHeight="1" x14ac:dyDescent="0.3">
      <c r="V52" s="135" t="s">
        <v>202</v>
      </c>
      <c r="W52" s="168">
        <f>W15</f>
        <v>850675.19999999995</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row r="61" spans="22:23" ht="15.75" customHeight="1" x14ac:dyDescent="0.3"/>
    <row r="62" spans="22:23" ht="15.75" customHeight="1" x14ac:dyDescent="0.3"/>
    <row r="63" spans="22:23" ht="15.75" customHeight="1" x14ac:dyDescent="0.3"/>
  </sheetData>
  <mergeCells count="7">
    <mergeCell ref="U4:W4"/>
    <mergeCell ref="U5:W5"/>
    <mergeCell ref="B30:I30"/>
    <mergeCell ref="B24:G24"/>
    <mergeCell ref="B23:G23"/>
    <mergeCell ref="B19:G19"/>
    <mergeCell ref="B21:G21"/>
  </mergeCells>
  <conditionalFormatting sqref="N7:X7 A8:X14">
    <cfRule type="expression" dxfId="46" priority="13">
      <formula>MOD(ROW(),2)=0</formula>
    </cfRule>
  </conditionalFormatting>
  <conditionalFormatting sqref="A7">
    <cfRule type="expression" dxfId="45" priority="9">
      <formula>MOD(ROW(),2)=0</formula>
    </cfRule>
  </conditionalFormatting>
  <conditionalFormatting sqref="B7:E7 J7:M7 G7">
    <cfRule type="expression" dxfId="44" priority="8">
      <formula>MOD(ROW(),2)=0</formula>
    </cfRule>
  </conditionalFormatting>
  <conditionalFormatting sqref="H7:I7">
    <cfRule type="expression" dxfId="43" priority="7">
      <formula>MOD(ROW(),2)=0</formula>
    </cfRule>
  </conditionalFormatting>
  <conditionalFormatting sqref="F7">
    <cfRule type="expression" dxfId="42" priority="6">
      <formula>MOD(ROW(),2)=0</formula>
    </cfRule>
  </conditionalFormatting>
  <hyperlinks>
    <hyperlink ref="B24" r:id="rId1" xr:uid="{00000000-0004-0000-2700-000000000000}"/>
  </hyperlinks>
  <printOptions horizontalCentered="1" gridLines="1"/>
  <pageMargins left="0" right="0" top="0.75" bottom="0.75" header="0.3" footer="0.3"/>
  <pageSetup scale="54"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pageSetUpPr fitToPage="1"/>
  </sheetPr>
  <dimension ref="A1:X64"/>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7.88671875" style="135" customWidth="1"/>
    <col min="3" max="3" width="47.88671875" style="135" bestFit="1" customWidth="1"/>
    <col min="4" max="4" width="14.33203125" style="135" bestFit="1" customWidth="1"/>
    <col min="5"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1.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0" customWidth="1"/>
    <col min="21" max="21" width="14" style="135" bestFit="1" customWidth="1"/>
    <col min="22" max="22" width="14.88671875" style="135" bestFit="1" customWidth="1"/>
    <col min="23" max="23" width="14" style="135" bestFit="1" customWidth="1"/>
    <col min="24" max="24" width="14.33203125" style="135" customWidth="1"/>
    <col min="25" max="16384" width="9.109375" style="135"/>
  </cols>
  <sheetData>
    <row r="1" spans="1:24" ht="15.75" customHeight="1" x14ac:dyDescent="0.3">
      <c r="A1" s="132" t="s">
        <v>90</v>
      </c>
    </row>
    <row r="2" spans="1:24" ht="15.75" customHeight="1" x14ac:dyDescent="0.3">
      <c r="A2" s="138" t="str">
        <f>('#1461 Inlet Grove Comm HS '!A2)</f>
        <v>Federal Grant Allocations/Reimbursements as of: 08/30/2024</v>
      </c>
      <c r="B2" s="193"/>
      <c r="N2" s="574"/>
      <c r="O2" s="574"/>
      <c r="P2" s="143"/>
      <c r="Q2" s="140"/>
      <c r="R2" s="140"/>
      <c r="S2" s="140"/>
    </row>
    <row r="3" spans="1:24" ht="15.75" customHeight="1" x14ac:dyDescent="0.3">
      <c r="A3" s="141" t="s">
        <v>91</v>
      </c>
      <c r="B3" s="132"/>
      <c r="D3" s="132"/>
      <c r="E3" s="132"/>
      <c r="F3" s="132"/>
      <c r="N3" s="143"/>
      <c r="O3" s="143"/>
      <c r="P3" s="143"/>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'#4061 Franklin Academy - PBG'!X6</f>
        <v>Available Budget as of 08/30/24</v>
      </c>
    </row>
    <row r="7" spans="1:24" ht="15.75" customHeight="1" x14ac:dyDescent="0.3">
      <c r="A7" s="137">
        <v>4201</v>
      </c>
      <c r="B7" s="135" t="s">
        <v>208</v>
      </c>
      <c r="C7" s="351" t="s">
        <v>93</v>
      </c>
      <c r="D7" s="178" t="s">
        <v>270</v>
      </c>
      <c r="E7" s="178" t="s">
        <v>301</v>
      </c>
      <c r="F7" s="137" t="s">
        <v>302</v>
      </c>
      <c r="G7" s="229" t="s">
        <v>6</v>
      </c>
      <c r="H7" s="289">
        <v>1.8800000000000001E-2</v>
      </c>
      <c r="I7" s="289">
        <v>0.161</v>
      </c>
      <c r="J7" s="166">
        <v>45838</v>
      </c>
      <c r="K7" s="166">
        <v>45839</v>
      </c>
      <c r="L7" s="166">
        <v>45474</v>
      </c>
      <c r="M7" s="137" t="s">
        <v>296</v>
      </c>
      <c r="N7" s="354">
        <v>170030</v>
      </c>
      <c r="O7" s="355"/>
      <c r="P7" s="356">
        <f>N7+O7</f>
        <v>170030</v>
      </c>
      <c r="Q7" s="145"/>
      <c r="R7" s="354">
        <v>0</v>
      </c>
      <c r="S7" s="356">
        <f>P7-R7</f>
        <v>170030</v>
      </c>
      <c r="T7" s="167"/>
      <c r="U7" s="354">
        <v>0</v>
      </c>
      <c r="V7" s="355">
        <v>0</v>
      </c>
      <c r="W7" s="356">
        <f>U7+V7</f>
        <v>0</v>
      </c>
      <c r="X7" s="430">
        <f>S7-W7</f>
        <v>170030</v>
      </c>
    </row>
    <row r="8" spans="1:24" s="143" customFormat="1" ht="15.75" customHeight="1" x14ac:dyDescent="0.3">
      <c r="A8" s="158">
        <v>4221</v>
      </c>
      <c r="B8" s="143" t="s">
        <v>276</v>
      </c>
      <c r="C8" s="393" t="s">
        <v>211</v>
      </c>
      <c r="D8" s="160" t="s">
        <v>228</v>
      </c>
      <c r="E8" s="160" t="s">
        <v>271</v>
      </c>
      <c r="F8" s="158" t="s">
        <v>277</v>
      </c>
      <c r="G8" s="208" t="s">
        <v>6</v>
      </c>
      <c r="H8" s="289">
        <v>1.8800000000000001E-2</v>
      </c>
      <c r="I8" s="289">
        <v>0.161</v>
      </c>
      <c r="J8" s="161">
        <v>45504</v>
      </c>
      <c r="K8" s="161">
        <v>45519</v>
      </c>
      <c r="L8" s="161">
        <v>45108</v>
      </c>
      <c r="M8" s="158" t="s">
        <v>272</v>
      </c>
      <c r="N8" s="343">
        <v>189766.99</v>
      </c>
      <c r="O8" s="350"/>
      <c r="P8" s="349">
        <f t="shared" ref="P8:P18" si="0">N8+O8</f>
        <v>189766.99</v>
      </c>
      <c r="Q8" s="144"/>
      <c r="R8" s="343">
        <f>29332.48+34084.51</f>
        <v>63416.990000000005</v>
      </c>
      <c r="S8" s="349">
        <f t="shared" ref="S8:S18" si="1">P8-R8</f>
        <v>126349.99999999999</v>
      </c>
      <c r="T8" s="162"/>
      <c r="U8" s="343">
        <v>101995.11</v>
      </c>
      <c r="V8" s="350"/>
      <c r="W8" s="349">
        <f t="shared" ref="W8:W18" si="2">U8+V8</f>
        <v>101995.11</v>
      </c>
      <c r="X8" s="391">
        <f>S8-W8</f>
        <v>24354.889999999985</v>
      </c>
    </row>
    <row r="9" spans="1:24" s="143" customFormat="1" ht="15.75" customHeight="1" x14ac:dyDescent="0.3">
      <c r="A9" s="158">
        <v>4228</v>
      </c>
      <c r="B9" s="135" t="s">
        <v>285</v>
      </c>
      <c r="C9" s="509" t="s">
        <v>286</v>
      </c>
      <c r="D9" s="137" t="s">
        <v>287</v>
      </c>
      <c r="E9" s="137" t="s">
        <v>280</v>
      </c>
      <c r="F9" s="166" t="s">
        <v>288</v>
      </c>
      <c r="G9" s="229" t="s">
        <v>6</v>
      </c>
      <c r="H9" s="289">
        <v>1.8800000000000001E-2</v>
      </c>
      <c r="I9" s="289">
        <v>0.161</v>
      </c>
      <c r="J9" s="166">
        <v>45565</v>
      </c>
      <c r="K9" s="166">
        <v>45566</v>
      </c>
      <c r="L9" s="166">
        <v>45314</v>
      </c>
      <c r="M9" s="137" t="s">
        <v>289</v>
      </c>
      <c r="N9" s="343">
        <v>31524.12</v>
      </c>
      <c r="O9" s="350"/>
      <c r="P9" s="349">
        <f t="shared" si="0"/>
        <v>31524.12</v>
      </c>
      <c r="Q9" s="144"/>
      <c r="R9" s="343">
        <v>30145.71</v>
      </c>
      <c r="S9" s="349">
        <f t="shared" si="1"/>
        <v>1378.4099999999999</v>
      </c>
      <c r="T9" s="162"/>
      <c r="U9" s="343">
        <v>0</v>
      </c>
      <c r="V9" s="350"/>
      <c r="W9" s="349">
        <f t="shared" si="2"/>
        <v>0</v>
      </c>
      <c r="X9" s="391">
        <f>S9-W9</f>
        <v>1378.4099999999999</v>
      </c>
    </row>
    <row r="10" spans="1:24" s="143" customFormat="1" ht="15.75" customHeight="1" x14ac:dyDescent="0.3">
      <c r="A10" s="158">
        <v>4253</v>
      </c>
      <c r="B10" s="135" t="s">
        <v>112</v>
      </c>
      <c r="C10" s="229" t="s">
        <v>281</v>
      </c>
      <c r="D10" s="137" t="s">
        <v>284</v>
      </c>
      <c r="E10" s="137" t="s">
        <v>282</v>
      </c>
      <c r="F10" s="166" t="s">
        <v>283</v>
      </c>
      <c r="G10" s="229" t="s">
        <v>6</v>
      </c>
      <c r="H10" s="289">
        <v>1.8800000000000001E-2</v>
      </c>
      <c r="I10" s="289">
        <v>0.161</v>
      </c>
      <c r="J10" s="166">
        <v>45838</v>
      </c>
      <c r="K10" s="166">
        <v>45839</v>
      </c>
      <c r="L10" s="166">
        <v>45474</v>
      </c>
      <c r="M10" s="137" t="s">
        <v>227</v>
      </c>
      <c r="N10" s="343">
        <v>10764.73</v>
      </c>
      <c r="O10" s="350"/>
      <c r="P10" s="349">
        <f t="shared" si="0"/>
        <v>10764.73</v>
      </c>
      <c r="Q10" s="144"/>
      <c r="R10" s="343">
        <v>10764.73</v>
      </c>
      <c r="S10" s="349">
        <f t="shared" si="1"/>
        <v>0</v>
      </c>
      <c r="T10" s="162"/>
      <c r="U10" s="343">
        <v>0</v>
      </c>
      <c r="V10" s="350"/>
      <c r="W10" s="349">
        <f t="shared" si="2"/>
        <v>0</v>
      </c>
      <c r="X10" s="402">
        <f>S10-W10</f>
        <v>0</v>
      </c>
    </row>
    <row r="11" spans="1:24" ht="15.75" customHeight="1" x14ac:dyDescent="0.3">
      <c r="A11" s="137">
        <v>4450</v>
      </c>
      <c r="B11" s="135" t="s">
        <v>184</v>
      </c>
      <c r="C11" s="282" t="s">
        <v>174</v>
      </c>
      <c r="D11" s="137" t="s">
        <v>175</v>
      </c>
      <c r="E11" s="281" t="s">
        <v>194</v>
      </c>
      <c r="F11" s="137" t="s">
        <v>185</v>
      </c>
      <c r="G11" s="229" t="s">
        <v>6</v>
      </c>
      <c r="H11" s="289">
        <v>0.05</v>
      </c>
      <c r="I11" s="289">
        <v>0.161</v>
      </c>
      <c r="J11" s="166">
        <v>45565</v>
      </c>
      <c r="K11" s="166">
        <v>45565</v>
      </c>
      <c r="L11" s="166">
        <v>44279</v>
      </c>
      <c r="M11" s="137" t="s">
        <v>186</v>
      </c>
      <c r="N11" s="343">
        <v>8883.27</v>
      </c>
      <c r="O11" s="344"/>
      <c r="P11" s="345">
        <f t="shared" si="0"/>
        <v>8883.27</v>
      </c>
      <c r="Q11" s="168"/>
      <c r="R11" s="357"/>
      <c r="S11" s="345">
        <f t="shared" si="1"/>
        <v>8883.27</v>
      </c>
      <c r="T11" s="167"/>
      <c r="U11" s="357">
        <v>0</v>
      </c>
      <c r="V11" s="344"/>
      <c r="W11" s="349">
        <f t="shared" si="2"/>
        <v>0</v>
      </c>
      <c r="X11" s="402">
        <f t="shared" ref="X11:X18" si="3">S11-W11</f>
        <v>8883.27</v>
      </c>
    </row>
    <row r="12" spans="1:24" ht="15.75" customHeight="1" x14ac:dyDescent="0.3">
      <c r="A12" s="137">
        <v>4452</v>
      </c>
      <c r="B12" s="135" t="s">
        <v>246</v>
      </c>
      <c r="C12" s="483" t="s">
        <v>174</v>
      </c>
      <c r="D12" s="137" t="s">
        <v>175</v>
      </c>
      <c r="E12" s="281" t="s">
        <v>230</v>
      </c>
      <c r="F12" s="137" t="s">
        <v>231</v>
      </c>
      <c r="G12" s="229" t="s">
        <v>6</v>
      </c>
      <c r="H12" s="289">
        <v>0.05</v>
      </c>
      <c r="I12" s="289">
        <v>0.161</v>
      </c>
      <c r="J12" s="166">
        <v>45565</v>
      </c>
      <c r="K12" s="166">
        <v>45565</v>
      </c>
      <c r="L12" s="166">
        <v>44279</v>
      </c>
      <c r="M12" s="137" t="s">
        <v>177</v>
      </c>
      <c r="N12" s="343">
        <v>135906.12</v>
      </c>
      <c r="O12" s="344">
        <v>21.29</v>
      </c>
      <c r="P12" s="345">
        <f t="shared" si="0"/>
        <v>135927.41</v>
      </c>
      <c r="Q12" s="168"/>
      <c r="R12" s="357">
        <v>135495.73000000001</v>
      </c>
      <c r="S12" s="345">
        <f t="shared" si="1"/>
        <v>431.67999999999302</v>
      </c>
      <c r="T12" s="167"/>
      <c r="U12" s="357">
        <v>0</v>
      </c>
      <c r="V12" s="344"/>
      <c r="W12" s="349">
        <f t="shared" si="2"/>
        <v>0</v>
      </c>
      <c r="X12" s="402">
        <f t="shared" si="3"/>
        <v>431.67999999999302</v>
      </c>
    </row>
    <row r="13" spans="1:24" ht="15.75" customHeight="1" x14ac:dyDescent="0.3">
      <c r="A13" s="137">
        <v>4454</v>
      </c>
      <c r="B13" s="135" t="s">
        <v>247</v>
      </c>
      <c r="C13" s="483" t="s">
        <v>174</v>
      </c>
      <c r="D13" s="137" t="s">
        <v>175</v>
      </c>
      <c r="E13" s="281" t="s">
        <v>232</v>
      </c>
      <c r="F13" s="137" t="s">
        <v>245</v>
      </c>
      <c r="G13" s="229" t="s">
        <v>6</v>
      </c>
      <c r="H13" s="289">
        <v>0.05</v>
      </c>
      <c r="I13" s="289">
        <v>0.161</v>
      </c>
      <c r="J13" s="166">
        <v>45565</v>
      </c>
      <c r="K13" s="166">
        <v>45565</v>
      </c>
      <c r="L13" s="166">
        <v>44279</v>
      </c>
      <c r="M13" s="137" t="s">
        <v>209</v>
      </c>
      <c r="N13" s="343">
        <v>6332.81</v>
      </c>
      <c r="O13" s="344">
        <v>116.68</v>
      </c>
      <c r="P13" s="345">
        <f t="shared" si="0"/>
        <v>6449.4900000000007</v>
      </c>
      <c r="Q13" s="168"/>
      <c r="R13" s="357"/>
      <c r="S13" s="345">
        <f t="shared" si="1"/>
        <v>6449.4900000000007</v>
      </c>
      <c r="T13" s="167"/>
      <c r="U13" s="357">
        <v>0</v>
      </c>
      <c r="V13" s="344"/>
      <c r="W13" s="349">
        <f t="shared" si="2"/>
        <v>0</v>
      </c>
      <c r="X13" s="402">
        <f t="shared" si="3"/>
        <v>6449.4900000000007</v>
      </c>
    </row>
    <row r="14" spans="1:24" ht="15.75" customHeight="1" x14ac:dyDescent="0.3">
      <c r="A14" s="137">
        <v>4457</v>
      </c>
      <c r="B14" s="135" t="s">
        <v>248</v>
      </c>
      <c r="C14" s="483" t="s">
        <v>174</v>
      </c>
      <c r="D14" s="137" t="s">
        <v>175</v>
      </c>
      <c r="E14" s="281" t="s">
        <v>234</v>
      </c>
      <c r="F14" s="137" t="s">
        <v>233</v>
      </c>
      <c r="G14" s="229" t="s">
        <v>6</v>
      </c>
      <c r="H14" s="289">
        <v>0.05</v>
      </c>
      <c r="I14" s="289">
        <v>0.161</v>
      </c>
      <c r="J14" s="166">
        <v>45565</v>
      </c>
      <c r="K14" s="166">
        <v>45565</v>
      </c>
      <c r="L14" s="166">
        <v>44279</v>
      </c>
      <c r="M14" s="137" t="s">
        <v>235</v>
      </c>
      <c r="N14" s="343">
        <v>3014.23</v>
      </c>
      <c r="O14" s="344"/>
      <c r="P14" s="345">
        <f t="shared" si="0"/>
        <v>3014.23</v>
      </c>
      <c r="Q14" s="168"/>
      <c r="R14" s="357"/>
      <c r="S14" s="345">
        <f t="shared" si="1"/>
        <v>3014.23</v>
      </c>
      <c r="T14" s="167"/>
      <c r="U14" s="357">
        <v>0</v>
      </c>
      <c r="V14" s="344"/>
      <c r="W14" s="349">
        <f t="shared" si="2"/>
        <v>0</v>
      </c>
      <c r="X14" s="402">
        <f t="shared" si="3"/>
        <v>3014.23</v>
      </c>
    </row>
    <row r="15" spans="1:24" ht="15.75" customHeight="1" x14ac:dyDescent="0.3">
      <c r="A15" s="137">
        <v>4459</v>
      </c>
      <c r="B15" s="135" t="s">
        <v>192</v>
      </c>
      <c r="C15" s="483" t="s">
        <v>174</v>
      </c>
      <c r="D15" s="137" t="s">
        <v>175</v>
      </c>
      <c r="E15" s="281" t="s">
        <v>193</v>
      </c>
      <c r="F15" s="137" t="s">
        <v>176</v>
      </c>
      <c r="G15" s="229" t="s">
        <v>6</v>
      </c>
      <c r="H15" s="289">
        <v>0.05</v>
      </c>
      <c r="I15" s="289">
        <v>0.161</v>
      </c>
      <c r="J15" s="166">
        <v>45565</v>
      </c>
      <c r="K15" s="166">
        <v>45565</v>
      </c>
      <c r="L15" s="166">
        <v>44279</v>
      </c>
      <c r="M15" s="137" t="s">
        <v>177</v>
      </c>
      <c r="N15" s="343">
        <v>543624.47</v>
      </c>
      <c r="O15" s="344">
        <v>85.16</v>
      </c>
      <c r="P15" s="345">
        <f t="shared" si="0"/>
        <v>543709.63</v>
      </c>
      <c r="Q15" s="168"/>
      <c r="R15" s="357">
        <v>543709.63</v>
      </c>
      <c r="S15" s="345">
        <f t="shared" si="1"/>
        <v>0</v>
      </c>
      <c r="T15" s="167"/>
      <c r="U15" s="357"/>
      <c r="V15" s="344"/>
      <c r="W15" s="349">
        <f t="shared" si="2"/>
        <v>0</v>
      </c>
      <c r="X15" s="402">
        <f t="shared" si="3"/>
        <v>0</v>
      </c>
    </row>
    <row r="16" spans="1:24" ht="15.75" customHeight="1" x14ac:dyDescent="0.3">
      <c r="A16" s="137">
        <v>4461</v>
      </c>
      <c r="B16" s="135" t="s">
        <v>249</v>
      </c>
      <c r="C16" s="483" t="s">
        <v>174</v>
      </c>
      <c r="D16" s="137" t="s">
        <v>175</v>
      </c>
      <c r="E16" s="281" t="s">
        <v>236</v>
      </c>
      <c r="F16" s="137" t="s">
        <v>237</v>
      </c>
      <c r="G16" s="229" t="s">
        <v>6</v>
      </c>
      <c r="H16" s="289">
        <v>0.05</v>
      </c>
      <c r="I16" s="289">
        <v>0.161</v>
      </c>
      <c r="J16" s="166">
        <v>45565</v>
      </c>
      <c r="K16" s="166">
        <v>45565</v>
      </c>
      <c r="L16" s="166">
        <v>44279</v>
      </c>
      <c r="M16" s="137" t="s">
        <v>238</v>
      </c>
      <c r="N16" s="343">
        <v>3459.57</v>
      </c>
      <c r="O16" s="344"/>
      <c r="P16" s="345">
        <f t="shared" si="0"/>
        <v>3459.57</v>
      </c>
      <c r="Q16" s="168"/>
      <c r="R16" s="357"/>
      <c r="S16" s="345">
        <f t="shared" si="1"/>
        <v>3459.57</v>
      </c>
      <c r="T16" s="167"/>
      <c r="U16" s="357">
        <v>0</v>
      </c>
      <c r="V16" s="344"/>
      <c r="W16" s="349">
        <f t="shared" si="2"/>
        <v>0</v>
      </c>
      <c r="X16" s="402">
        <f t="shared" si="3"/>
        <v>3459.57</v>
      </c>
    </row>
    <row r="17" spans="1:24" ht="15.75" customHeight="1" x14ac:dyDescent="0.3">
      <c r="A17" s="137">
        <v>4462</v>
      </c>
      <c r="B17" s="135" t="s">
        <v>269</v>
      </c>
      <c r="C17" s="483" t="s">
        <v>174</v>
      </c>
      <c r="D17" s="137" t="s">
        <v>175</v>
      </c>
      <c r="E17" s="281" t="s">
        <v>239</v>
      </c>
      <c r="F17" s="137" t="s">
        <v>240</v>
      </c>
      <c r="G17" s="229" t="s">
        <v>6</v>
      </c>
      <c r="H17" s="289">
        <v>0.05</v>
      </c>
      <c r="I17" s="289">
        <v>0.161</v>
      </c>
      <c r="J17" s="166">
        <v>45565</v>
      </c>
      <c r="K17" s="166">
        <v>45565</v>
      </c>
      <c r="L17" s="166">
        <v>44279</v>
      </c>
      <c r="M17" s="137" t="s">
        <v>241</v>
      </c>
      <c r="N17" s="343">
        <v>4992.16</v>
      </c>
      <c r="O17" s="344"/>
      <c r="P17" s="345">
        <f t="shared" si="0"/>
        <v>4992.16</v>
      </c>
      <c r="Q17" s="168"/>
      <c r="R17" s="357"/>
      <c r="S17" s="345">
        <f t="shared" si="1"/>
        <v>4992.16</v>
      </c>
      <c r="T17" s="167"/>
      <c r="U17" s="357">
        <v>0</v>
      </c>
      <c r="V17" s="344"/>
      <c r="W17" s="349">
        <f t="shared" si="2"/>
        <v>0</v>
      </c>
      <c r="X17" s="402">
        <f t="shared" si="3"/>
        <v>4992.16</v>
      </c>
    </row>
    <row r="18" spans="1:24" ht="15.75" customHeight="1" x14ac:dyDescent="0.3">
      <c r="A18" s="137">
        <v>4463</v>
      </c>
      <c r="B18" s="135" t="s">
        <v>251</v>
      </c>
      <c r="C18" s="483" t="s">
        <v>174</v>
      </c>
      <c r="D18" s="137" t="s">
        <v>175</v>
      </c>
      <c r="E18" s="281" t="s">
        <v>242</v>
      </c>
      <c r="F18" s="137" t="s">
        <v>243</v>
      </c>
      <c r="G18" s="229" t="s">
        <v>6</v>
      </c>
      <c r="H18" s="289">
        <v>0.05</v>
      </c>
      <c r="I18" s="289">
        <v>0.161</v>
      </c>
      <c r="J18" s="166">
        <v>45565</v>
      </c>
      <c r="K18" s="166">
        <v>45565</v>
      </c>
      <c r="L18" s="166">
        <v>44279</v>
      </c>
      <c r="M18" s="137" t="s">
        <v>244</v>
      </c>
      <c r="N18" s="343">
        <v>16835.2</v>
      </c>
      <c r="O18" s="344"/>
      <c r="P18" s="345">
        <f t="shared" si="0"/>
        <v>16835.2</v>
      </c>
      <c r="Q18" s="168"/>
      <c r="R18" s="357"/>
      <c r="S18" s="345">
        <f t="shared" si="1"/>
        <v>16835.2</v>
      </c>
      <c r="T18" s="167"/>
      <c r="U18" s="384">
        <v>0</v>
      </c>
      <c r="V18" s="359"/>
      <c r="W18" s="360">
        <f t="shared" si="2"/>
        <v>0</v>
      </c>
      <c r="X18" s="423">
        <f t="shared" si="3"/>
        <v>16835.2</v>
      </c>
    </row>
    <row r="19" spans="1:24" ht="15.75" customHeight="1" thickBot="1" x14ac:dyDescent="0.35">
      <c r="C19" s="229"/>
      <c r="D19" s="137"/>
      <c r="E19" s="137"/>
      <c r="J19" s="192"/>
      <c r="K19" s="192"/>
      <c r="L19" s="192" t="s">
        <v>89</v>
      </c>
      <c r="M19" s="169" t="s">
        <v>37</v>
      </c>
      <c r="N19" s="346">
        <f>SUM(N7:N18)</f>
        <v>1125133.67</v>
      </c>
      <c r="O19" s="347">
        <f>SUM(O7:O18)</f>
        <v>223.13</v>
      </c>
      <c r="P19" s="348">
        <f>SUM(P7:P18)</f>
        <v>1125356.8</v>
      </c>
      <c r="Q19" s="168"/>
      <c r="R19" s="346">
        <f>SUM(R7:R18)</f>
        <v>783532.79</v>
      </c>
      <c r="S19" s="348">
        <f>SUM(S7:S18)</f>
        <v>341824.00999999995</v>
      </c>
      <c r="T19" s="168"/>
      <c r="U19" s="363">
        <f>SUM(U7:U18)</f>
        <v>101995.11</v>
      </c>
      <c r="V19" s="374">
        <f>SUM(V7:V18)</f>
        <v>0</v>
      </c>
      <c r="W19" s="364">
        <f>SUM(W7:W18)</f>
        <v>101995.11</v>
      </c>
      <c r="X19" s="433">
        <f>SUM(X7:X18)</f>
        <v>239828.9</v>
      </c>
    </row>
    <row r="20" spans="1:24" ht="15.75" customHeight="1" thickTop="1" x14ac:dyDescent="0.3">
      <c r="B20" s="215"/>
      <c r="C20" s="137"/>
      <c r="D20" s="137"/>
      <c r="E20" s="137"/>
      <c r="J20" s="192"/>
      <c r="K20" s="192"/>
      <c r="L20" s="192"/>
    </row>
    <row r="21" spans="1:24" ht="15.75" customHeight="1" x14ac:dyDescent="0.3">
      <c r="C21" s="137"/>
      <c r="D21" s="137"/>
      <c r="E21" s="137"/>
    </row>
    <row r="22" spans="1:24" ht="15.75" customHeight="1" x14ac:dyDescent="0.3">
      <c r="B22" s="132" t="s">
        <v>109</v>
      </c>
      <c r="C22" s="178"/>
      <c r="D22" s="178"/>
      <c r="E22" s="178"/>
      <c r="R22" s="130"/>
      <c r="S22" s="130"/>
    </row>
    <row r="23" spans="1:24" ht="15.75" customHeight="1" x14ac:dyDescent="0.3">
      <c r="B23" s="582" t="s">
        <v>216</v>
      </c>
      <c r="C23" s="582"/>
      <c r="D23" s="582"/>
      <c r="E23" s="582"/>
      <c r="F23" s="582"/>
      <c r="G23" s="582"/>
      <c r="R23" s="130"/>
      <c r="S23" s="130"/>
    </row>
    <row r="24" spans="1:24" ht="15.75" customHeight="1" x14ac:dyDescent="0.3">
      <c r="C24" s="178"/>
      <c r="D24" s="178"/>
      <c r="E24" s="178"/>
      <c r="R24" s="130"/>
      <c r="S24" s="130"/>
    </row>
    <row r="25" spans="1:24" ht="15.75" customHeight="1" x14ac:dyDescent="0.3">
      <c r="B25" s="582" t="s">
        <v>113</v>
      </c>
      <c r="C25" s="582"/>
      <c r="D25" s="582"/>
      <c r="E25" s="582"/>
      <c r="F25" s="582"/>
      <c r="G25" s="582"/>
      <c r="R25" s="130"/>
      <c r="S25" s="130"/>
    </row>
    <row r="26" spans="1:24" ht="15.75" customHeight="1" x14ac:dyDescent="0.3">
      <c r="B26" s="173"/>
      <c r="C26" s="173"/>
      <c r="D26" s="173"/>
      <c r="E26" s="173"/>
      <c r="F26" s="173"/>
      <c r="R26" s="130"/>
      <c r="S26" s="130"/>
    </row>
    <row r="27" spans="1:24" ht="15.75" customHeight="1" x14ac:dyDescent="0.3">
      <c r="B27" s="582" t="s">
        <v>134</v>
      </c>
      <c r="C27" s="582"/>
      <c r="D27" s="582"/>
      <c r="E27" s="582"/>
      <c r="F27" s="582"/>
      <c r="G27" s="582"/>
      <c r="R27" s="130"/>
      <c r="S27" s="130"/>
    </row>
    <row r="28" spans="1:24" ht="15.75" customHeight="1" x14ac:dyDescent="0.3">
      <c r="B28" s="593" t="s">
        <v>133</v>
      </c>
      <c r="C28" s="582"/>
      <c r="D28" s="582"/>
      <c r="E28" s="582"/>
      <c r="F28" s="582"/>
      <c r="G28" s="582"/>
    </row>
    <row r="29" spans="1:24" ht="15.75" customHeight="1" x14ac:dyDescent="0.3">
      <c r="B29" s="173"/>
      <c r="C29" s="173"/>
      <c r="D29" s="173"/>
      <c r="E29" s="173"/>
      <c r="F29" s="173"/>
    </row>
    <row r="30" spans="1:24" ht="15.75" customHeight="1" x14ac:dyDescent="0.3">
      <c r="B30" s="131" t="s">
        <v>96</v>
      </c>
      <c r="C30" s="176" t="s">
        <v>99</v>
      </c>
      <c r="D30" s="176" t="s">
        <v>100</v>
      </c>
      <c r="E30" s="176"/>
      <c r="F30" s="173"/>
    </row>
    <row r="31" spans="1:24" ht="15.75" customHeight="1" x14ac:dyDescent="0.3">
      <c r="B31" s="135" t="s">
        <v>97</v>
      </c>
      <c r="C31" s="178" t="s">
        <v>189</v>
      </c>
      <c r="D31" s="178" t="s">
        <v>103</v>
      </c>
      <c r="E31" s="178"/>
      <c r="F31" s="173"/>
    </row>
    <row r="32" spans="1:24" ht="15.75" customHeight="1" x14ac:dyDescent="0.3">
      <c r="B32" s="135" t="s">
        <v>206</v>
      </c>
      <c r="C32" s="178" t="s">
        <v>187</v>
      </c>
      <c r="D32" s="178" t="s">
        <v>188</v>
      </c>
      <c r="E32" s="178"/>
      <c r="F32" s="173"/>
    </row>
    <row r="33" spans="2:20" ht="15.75" customHeight="1" x14ac:dyDescent="0.3">
      <c r="C33" s="178"/>
      <c r="D33" s="178"/>
      <c r="E33" s="178"/>
      <c r="F33" s="173"/>
    </row>
    <row r="34" spans="2:20" ht="15.75" customHeight="1" x14ac:dyDescent="0.3">
      <c r="B34" s="581" t="s">
        <v>300</v>
      </c>
      <c r="C34" s="581"/>
      <c r="D34" s="581"/>
      <c r="E34" s="581"/>
      <c r="F34" s="581"/>
      <c r="G34" s="581"/>
      <c r="H34" s="581"/>
      <c r="I34" s="581"/>
    </row>
    <row r="35" spans="2:20" ht="15.75" customHeight="1" x14ac:dyDescent="0.3">
      <c r="B35" s="128"/>
      <c r="C35" s="178"/>
      <c r="D35" s="178"/>
      <c r="E35" s="178"/>
    </row>
    <row r="36" spans="2:20" ht="15.75" customHeight="1" x14ac:dyDescent="0.3">
      <c r="B36" s="217"/>
      <c r="C36" s="210"/>
      <c r="D36" s="210"/>
      <c r="E36" s="210"/>
      <c r="F36" s="187"/>
      <c r="G36" s="210"/>
      <c r="H36" s="187"/>
      <c r="I36" s="187"/>
      <c r="J36" s="187"/>
      <c r="K36" s="187"/>
      <c r="L36" s="187"/>
      <c r="M36" s="187"/>
      <c r="N36" s="187"/>
      <c r="O36" s="187"/>
      <c r="P36" s="187"/>
      <c r="Q36" s="187"/>
      <c r="R36" s="187"/>
      <c r="S36" s="187"/>
    </row>
    <row r="37" spans="2:20" ht="15.75" customHeight="1" x14ac:dyDescent="0.3">
      <c r="R37" s="293" t="s">
        <v>219</v>
      </c>
      <c r="S37" s="294"/>
      <c r="T37" s="191"/>
    </row>
    <row r="38" spans="2:20" ht="15.75" customHeight="1" x14ac:dyDescent="0.3">
      <c r="B38" s="184" t="s">
        <v>218</v>
      </c>
      <c r="C38" s="185" t="s">
        <v>1</v>
      </c>
      <c r="D38" s="185"/>
      <c r="E38" s="185"/>
      <c r="F38" s="185" t="s">
        <v>33</v>
      </c>
      <c r="G38" s="185" t="s">
        <v>34</v>
      </c>
      <c r="H38" s="185"/>
      <c r="I38" s="185"/>
      <c r="J38" s="185"/>
      <c r="K38" s="185"/>
      <c r="L38" s="185"/>
      <c r="M38" s="185" t="s">
        <v>35</v>
      </c>
      <c r="N38" s="185" t="s">
        <v>36</v>
      </c>
      <c r="O38" s="186"/>
      <c r="P38" s="186"/>
      <c r="Q38" s="186"/>
      <c r="R38" s="187" t="s">
        <v>79</v>
      </c>
      <c r="S38" s="188"/>
      <c r="T38" s="191"/>
    </row>
    <row r="39" spans="2:20" ht="15.75" customHeight="1" x14ac:dyDescent="0.3">
      <c r="B39" s="189"/>
      <c r="C39" s="145"/>
      <c r="D39" s="145"/>
      <c r="E39" s="145"/>
      <c r="F39" s="145"/>
      <c r="G39" s="145"/>
      <c r="H39" s="145"/>
      <c r="I39" s="145"/>
      <c r="J39" s="145"/>
      <c r="K39" s="145"/>
      <c r="L39" s="145"/>
      <c r="M39" s="145"/>
      <c r="N39" s="145"/>
      <c r="O39" s="136"/>
      <c r="P39" s="136"/>
      <c r="Q39" s="136"/>
      <c r="R39" s="293"/>
      <c r="S39" s="294"/>
      <c r="T39" s="191"/>
    </row>
    <row r="40" spans="2:20" ht="15.75" customHeight="1" x14ac:dyDescent="0.3">
      <c r="B40" s="189"/>
      <c r="C40" s="145"/>
      <c r="D40" s="145"/>
      <c r="E40" s="145"/>
      <c r="F40" s="145"/>
      <c r="G40" s="145"/>
      <c r="H40" s="145"/>
      <c r="I40" s="145"/>
      <c r="J40" s="145"/>
      <c r="K40" s="145"/>
      <c r="L40" s="145"/>
      <c r="M40" s="145"/>
      <c r="N40" s="145"/>
      <c r="O40" s="136"/>
      <c r="P40" s="136"/>
      <c r="Q40" s="136"/>
      <c r="R40" s="293"/>
      <c r="S40" s="294"/>
      <c r="T40" s="191"/>
    </row>
    <row r="41" spans="2:20" ht="15.75" customHeight="1" x14ac:dyDescent="0.3">
      <c r="B41" s="189"/>
      <c r="C41" s="145"/>
      <c r="D41" s="145"/>
      <c r="E41" s="145"/>
      <c r="F41" s="145"/>
      <c r="G41" s="145"/>
      <c r="H41" s="145"/>
      <c r="I41" s="145"/>
      <c r="J41" s="145"/>
      <c r="K41" s="145"/>
      <c r="L41" s="145"/>
      <c r="M41" s="145"/>
      <c r="N41" s="145"/>
      <c r="O41" s="136"/>
      <c r="P41" s="136"/>
      <c r="Q41" s="136"/>
      <c r="R41" s="293"/>
      <c r="S41" s="294"/>
      <c r="T41" s="191"/>
    </row>
    <row r="42" spans="2:20" ht="15.75" customHeight="1" x14ac:dyDescent="0.3">
      <c r="B42" s="189"/>
      <c r="C42" s="469"/>
      <c r="D42" s="469"/>
      <c r="E42" s="469"/>
      <c r="F42" s="469"/>
      <c r="G42" s="469"/>
      <c r="H42" s="469"/>
      <c r="I42" s="469"/>
      <c r="J42" s="469"/>
      <c r="K42" s="469"/>
      <c r="L42" s="469"/>
      <c r="M42" s="469"/>
      <c r="N42" s="469"/>
      <c r="O42" s="136"/>
      <c r="P42" s="136"/>
      <c r="Q42" s="136"/>
      <c r="R42" s="293"/>
      <c r="S42" s="294"/>
      <c r="T42" s="191"/>
    </row>
    <row r="43" spans="2:20" ht="15.75" customHeight="1" x14ac:dyDescent="0.3">
      <c r="B43" s="189"/>
      <c r="C43" s="469"/>
      <c r="D43" s="469"/>
      <c r="E43" s="469"/>
      <c r="F43" s="469"/>
      <c r="G43" s="469"/>
      <c r="H43" s="469"/>
      <c r="I43" s="469"/>
      <c r="J43" s="469"/>
      <c r="K43" s="469"/>
      <c r="L43" s="469"/>
      <c r="M43" s="469"/>
      <c r="N43" s="469"/>
      <c r="O43" s="136"/>
      <c r="P43" s="136"/>
      <c r="Q43" s="136"/>
      <c r="R43" s="293"/>
      <c r="S43" s="294"/>
      <c r="T43" s="191"/>
    </row>
    <row r="44" spans="2:20" ht="15.75" customHeight="1" x14ac:dyDescent="0.3">
      <c r="B44" s="189"/>
      <c r="C44" s="469"/>
      <c r="D44" s="469"/>
      <c r="E44" s="469"/>
      <c r="F44" s="469"/>
      <c r="G44" s="469"/>
      <c r="H44" s="469"/>
      <c r="I44" s="469"/>
      <c r="J44" s="469"/>
      <c r="K44" s="469"/>
      <c r="L44" s="469"/>
      <c r="M44" s="469"/>
      <c r="N44" s="469"/>
      <c r="O44" s="136"/>
      <c r="P44" s="136"/>
      <c r="Q44" s="136"/>
      <c r="R44" s="293"/>
      <c r="S44" s="294"/>
      <c r="T44" s="191"/>
    </row>
    <row r="45" spans="2:20" ht="15.75" customHeight="1" x14ac:dyDescent="0.3">
      <c r="B45" s="189"/>
      <c r="C45" s="145"/>
      <c r="D45" s="145"/>
      <c r="E45" s="145"/>
      <c r="F45" s="145"/>
      <c r="G45" s="145"/>
      <c r="H45" s="145"/>
      <c r="I45" s="145"/>
      <c r="J45" s="145"/>
      <c r="K45" s="145"/>
      <c r="L45" s="145"/>
      <c r="M45" s="145"/>
      <c r="N45" s="145"/>
      <c r="O45" s="136"/>
      <c r="P45" s="203"/>
      <c r="Q45" s="203"/>
      <c r="R45" s="143"/>
      <c r="S45" s="143"/>
      <c r="T45" s="146"/>
    </row>
    <row r="46" spans="2:20" ht="15.75" customHeight="1" x14ac:dyDescent="0.3">
      <c r="B46" s="146"/>
      <c r="C46" s="145"/>
      <c r="D46" s="145"/>
      <c r="E46" s="145"/>
      <c r="F46" s="145"/>
      <c r="P46" s="143"/>
      <c r="Q46" s="143"/>
      <c r="R46" s="143"/>
      <c r="S46" s="143"/>
      <c r="T46" s="146"/>
    </row>
    <row r="47" spans="2:20" ht="15.75" customHeight="1" x14ac:dyDescent="0.3">
      <c r="P47" s="211"/>
      <c r="Q47" s="143"/>
      <c r="R47" s="143"/>
      <c r="S47" s="143"/>
      <c r="T47" s="212"/>
    </row>
    <row r="48" spans="2:20" ht="15.75" customHeight="1" x14ac:dyDescent="0.3">
      <c r="P48" s="143"/>
      <c r="Q48" s="143"/>
      <c r="R48" s="143"/>
      <c r="S48" s="143"/>
      <c r="T48" s="146"/>
    </row>
    <row r="49" spans="22:23" ht="15.75" customHeight="1" x14ac:dyDescent="0.3"/>
    <row r="50" spans="22:23" ht="15.75" customHeight="1" x14ac:dyDescent="0.3"/>
    <row r="51" spans="22:23" ht="15.75" customHeight="1" x14ac:dyDescent="0.3"/>
    <row r="52" spans="22:23" ht="15.75" customHeight="1" x14ac:dyDescent="0.3">
      <c r="V52" s="135" t="s">
        <v>202</v>
      </c>
      <c r="W52" s="168">
        <f>W19</f>
        <v>101995.11</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row r="61" spans="22:23" ht="15.75" customHeight="1" x14ac:dyDescent="0.3"/>
    <row r="62" spans="22:23" ht="15.75" customHeight="1" x14ac:dyDescent="0.3"/>
    <row r="63" spans="22:23" ht="15.75" customHeight="1" x14ac:dyDescent="0.3"/>
    <row r="64" spans="22:23" ht="15.75" customHeight="1" x14ac:dyDescent="0.3"/>
  </sheetData>
  <mergeCells count="7">
    <mergeCell ref="U4:W4"/>
    <mergeCell ref="U5:W5"/>
    <mergeCell ref="B34:I34"/>
    <mergeCell ref="B28:G28"/>
    <mergeCell ref="B27:G27"/>
    <mergeCell ref="B23:G23"/>
    <mergeCell ref="B25:G25"/>
  </mergeCells>
  <conditionalFormatting sqref="A7:P8 N9:P10 A11:P18 R7:S18 U7:X18">
    <cfRule type="expression" dxfId="41" priority="12">
      <formula>MOD(ROW(),2)=0</formula>
    </cfRule>
  </conditionalFormatting>
  <conditionalFormatting sqref="A9">
    <cfRule type="expression" dxfId="40" priority="9">
      <formula>MOD(ROW(),2)=0</formula>
    </cfRule>
  </conditionalFormatting>
  <conditionalFormatting sqref="B9:E9 J9:M9 G9">
    <cfRule type="expression" dxfId="39" priority="8">
      <formula>MOD(ROW(),2)=0</formula>
    </cfRule>
  </conditionalFormatting>
  <conditionalFormatting sqref="H9:I9">
    <cfRule type="expression" dxfId="38" priority="7">
      <formula>MOD(ROW(),2)=0</formula>
    </cfRule>
  </conditionalFormatting>
  <conditionalFormatting sqref="F9">
    <cfRule type="expression" dxfId="37" priority="6">
      <formula>MOD(ROW(),2)=0</formula>
    </cfRule>
  </conditionalFormatting>
  <conditionalFormatting sqref="C10">
    <cfRule type="expression" dxfId="36" priority="1">
      <formula>MOD(ROW(),2)=0</formula>
    </cfRule>
  </conditionalFormatting>
  <conditionalFormatting sqref="F10">
    <cfRule type="expression" dxfId="35" priority="2">
      <formula>MOD(ROW(),2)=0</formula>
    </cfRule>
  </conditionalFormatting>
  <conditionalFormatting sqref="A10">
    <cfRule type="expression" dxfId="34" priority="5">
      <formula>MOD(ROW(),2)=0</formula>
    </cfRule>
  </conditionalFormatting>
  <conditionalFormatting sqref="B10 J10:M10 G10 D10:E10">
    <cfRule type="expression" dxfId="33" priority="4">
      <formula>MOD(ROW(),2)=0</formula>
    </cfRule>
  </conditionalFormatting>
  <conditionalFormatting sqref="H10:I10">
    <cfRule type="expression" dxfId="32" priority="3">
      <formula>MOD(ROW(),2)=0</formula>
    </cfRule>
  </conditionalFormatting>
  <hyperlinks>
    <hyperlink ref="B28" r:id="rId1" xr:uid="{00000000-0004-0000-2800-000000000000}"/>
  </hyperlinks>
  <printOptions horizontalCentered="1" gridLines="1"/>
  <pageMargins left="0" right="0" top="0.75" bottom="0.75" header="0.3" footer="0.3"/>
  <pageSetup scale="48"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pageSetUpPr fitToPage="1"/>
  </sheetPr>
  <dimension ref="A1:X63"/>
  <sheetViews>
    <sheetView showGridLines="0" zoomScale="80" zoomScaleNormal="80" workbookViewId="0">
      <pane xSplit="2" ySplit="6" topLeftCell="G7" activePane="bottomRight" state="frozen"/>
      <selection activeCell="H6" sqref="H6"/>
      <selection pane="topRight" activeCell="H6" sqref="H6"/>
      <selection pane="bottomLeft" activeCell="H6" sqref="H6"/>
      <selection pane="bottomRight" activeCell="V52" sqref="V52:W52"/>
    </sheetView>
  </sheetViews>
  <sheetFormatPr defaultColWidth="9.109375" defaultRowHeight="14.4" x14ac:dyDescent="0.3"/>
  <cols>
    <col min="1" max="1" width="7.88671875" style="135" customWidth="1"/>
    <col min="2" max="2" width="55.88671875" style="135" customWidth="1"/>
    <col min="3" max="3" width="48.5546875" style="135" bestFit="1" customWidth="1"/>
    <col min="4" max="4" width="14.33203125" style="135" bestFit="1" customWidth="1"/>
    <col min="5" max="5" width="9.5546875" style="135" customWidth="1"/>
    <col min="6" max="6" width="19.33203125" style="135"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66406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0" customWidth="1"/>
    <col min="21" max="21" width="12.6640625" style="135" customWidth="1"/>
    <col min="22" max="22" width="14.6640625" style="135" customWidth="1"/>
    <col min="23" max="23" width="12" style="135" customWidth="1"/>
    <col min="24" max="24" width="14.33203125" style="135" customWidth="1"/>
    <col min="25" max="16384" width="9.109375" style="135"/>
  </cols>
  <sheetData>
    <row r="1" spans="1:24" ht="15.75" customHeight="1" x14ac:dyDescent="0.3">
      <c r="A1" s="134" t="s">
        <v>223</v>
      </c>
    </row>
    <row r="2" spans="1:24" ht="15.75" customHeight="1" x14ac:dyDescent="0.3">
      <c r="A2" s="138" t="str">
        <f>('#1461 Inlet Grove Comm HS '!A2)</f>
        <v>Federal Grant Allocations/Reimbursements as of: 08/30/2024</v>
      </c>
      <c r="B2" s="193"/>
      <c r="N2" s="139"/>
      <c r="O2" s="139"/>
      <c r="Q2" s="140"/>
      <c r="R2" s="140"/>
      <c r="S2" s="140"/>
    </row>
    <row r="3" spans="1:24" ht="15.75" customHeight="1" x14ac:dyDescent="0.3">
      <c r="A3" s="141" t="s">
        <v>92</v>
      </c>
      <c r="B3" s="132"/>
      <c r="D3" s="132"/>
      <c r="E3" s="132"/>
      <c r="F3" s="132"/>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'#4080 University Prep Academy'!X6</f>
        <v>Available Budget as of 08/30/24</v>
      </c>
    </row>
    <row r="7" spans="1:24" s="143" customFormat="1" ht="15.75" customHeight="1" x14ac:dyDescent="0.3">
      <c r="A7" s="158">
        <v>4228</v>
      </c>
      <c r="B7" s="135" t="s">
        <v>285</v>
      </c>
      <c r="C7" s="509" t="s">
        <v>286</v>
      </c>
      <c r="D7" s="137" t="s">
        <v>287</v>
      </c>
      <c r="E7" s="137" t="s">
        <v>280</v>
      </c>
      <c r="F7" s="166" t="s">
        <v>288</v>
      </c>
      <c r="G7" s="229" t="s">
        <v>6</v>
      </c>
      <c r="H7" s="289">
        <v>1.8800000000000001E-2</v>
      </c>
      <c r="I7" s="289">
        <v>0.161</v>
      </c>
      <c r="J7" s="166">
        <v>45565</v>
      </c>
      <c r="K7" s="166">
        <v>45566</v>
      </c>
      <c r="L7" s="166">
        <v>45314</v>
      </c>
      <c r="M7" s="137" t="s">
        <v>289</v>
      </c>
      <c r="N7" s="462">
        <v>31524.12</v>
      </c>
      <c r="O7" s="350">
        <v>0</v>
      </c>
      <c r="P7" s="349">
        <f>N7+O7</f>
        <v>31524.12</v>
      </c>
      <c r="Q7" s="133"/>
      <c r="R7" s="462">
        <v>0</v>
      </c>
      <c r="S7" s="349">
        <f>P7-R7</f>
        <v>31524.12</v>
      </c>
      <c r="T7" s="277"/>
      <c r="U7" s="462">
        <v>0</v>
      </c>
      <c r="V7" s="350"/>
      <c r="W7" s="356">
        <f t="shared" ref="W7" si="0">U7+V7</f>
        <v>0</v>
      </c>
      <c r="X7" s="391">
        <f>S7-W7</f>
        <v>31524.12</v>
      </c>
    </row>
    <row r="8" spans="1:24" ht="15.75" customHeight="1" x14ac:dyDescent="0.3">
      <c r="A8" s="137">
        <v>4452</v>
      </c>
      <c r="B8" s="135" t="s">
        <v>246</v>
      </c>
      <c r="C8" s="483" t="s">
        <v>174</v>
      </c>
      <c r="D8" s="137" t="s">
        <v>175</v>
      </c>
      <c r="E8" s="137" t="s">
        <v>230</v>
      </c>
      <c r="F8" s="137" t="s">
        <v>231</v>
      </c>
      <c r="G8" s="229" t="s">
        <v>6</v>
      </c>
      <c r="H8" s="289">
        <v>0.05</v>
      </c>
      <c r="I8" s="289">
        <v>0.161</v>
      </c>
      <c r="J8" s="166">
        <v>45565</v>
      </c>
      <c r="K8" s="166">
        <v>45565</v>
      </c>
      <c r="L8" s="166">
        <v>44279</v>
      </c>
      <c r="M8" s="137" t="s">
        <v>177</v>
      </c>
      <c r="N8" s="343">
        <v>59788.85</v>
      </c>
      <c r="O8" s="344">
        <v>9.36</v>
      </c>
      <c r="P8" s="345">
        <f t="shared" ref="P8:P9" si="1">N8+O8</f>
        <v>59798.21</v>
      </c>
      <c r="Q8" s="481"/>
      <c r="R8" s="357">
        <v>12433.33</v>
      </c>
      <c r="S8" s="345">
        <f t="shared" ref="S8:S9" si="2">P8-R8</f>
        <v>47364.88</v>
      </c>
      <c r="T8" s="172"/>
      <c r="U8" s="357"/>
      <c r="V8" s="344"/>
      <c r="W8" s="345"/>
      <c r="X8" s="402">
        <f t="shared" ref="X8:X9" si="3">S8-W8</f>
        <v>47364.88</v>
      </c>
    </row>
    <row r="9" spans="1:24" ht="15.75" customHeight="1" x14ac:dyDescent="0.3">
      <c r="A9" s="137">
        <v>4459</v>
      </c>
      <c r="B9" s="135" t="s">
        <v>192</v>
      </c>
      <c r="C9" s="483" t="s">
        <v>174</v>
      </c>
      <c r="D9" s="137" t="s">
        <v>175</v>
      </c>
      <c r="E9" s="137" t="s">
        <v>193</v>
      </c>
      <c r="F9" s="137" t="s">
        <v>176</v>
      </c>
      <c r="G9" s="229" t="s">
        <v>6</v>
      </c>
      <c r="H9" s="289">
        <v>0.05</v>
      </c>
      <c r="I9" s="289">
        <v>0.161</v>
      </c>
      <c r="J9" s="166">
        <v>45565</v>
      </c>
      <c r="K9" s="166">
        <v>45565</v>
      </c>
      <c r="L9" s="166">
        <v>44279</v>
      </c>
      <c r="M9" s="137" t="s">
        <v>177</v>
      </c>
      <c r="N9" s="343">
        <v>239155.4</v>
      </c>
      <c r="O9" s="344">
        <v>37.46</v>
      </c>
      <c r="P9" s="345">
        <f t="shared" si="1"/>
        <v>239192.86</v>
      </c>
      <c r="Q9" s="481"/>
      <c r="R9" s="357"/>
      <c r="S9" s="345">
        <f t="shared" si="2"/>
        <v>239192.86</v>
      </c>
      <c r="T9" s="172"/>
      <c r="U9" s="357"/>
      <c r="V9" s="344"/>
      <c r="W9" s="345"/>
      <c r="X9" s="402">
        <f t="shared" si="3"/>
        <v>239192.86</v>
      </c>
    </row>
    <row r="10" spans="1:24" ht="15.75" customHeight="1" thickBot="1" x14ac:dyDescent="0.35">
      <c r="C10" s="137"/>
      <c r="D10" s="137"/>
      <c r="E10" s="137"/>
      <c r="H10" s="165"/>
      <c r="I10" s="165"/>
      <c r="J10" s="192"/>
      <c r="K10" s="192"/>
      <c r="L10" s="192" t="s">
        <v>89</v>
      </c>
      <c r="M10" s="169" t="s">
        <v>37</v>
      </c>
      <c r="N10" s="346">
        <f>SUM(N7:N9)</f>
        <v>330468.37</v>
      </c>
      <c r="O10" s="347">
        <f>SUM(O7:O9)</f>
        <v>46.82</v>
      </c>
      <c r="P10" s="348">
        <f>SUM(P7:P9)</f>
        <v>330515.19</v>
      </c>
      <c r="Q10" s="130"/>
      <c r="R10" s="346">
        <f>SUM(R7:R9)</f>
        <v>12433.33</v>
      </c>
      <c r="S10" s="348">
        <f>SUM(S7:S9)</f>
        <v>318081.86</v>
      </c>
      <c r="T10" s="130"/>
      <c r="U10" s="346">
        <f>SUM(U7:U9)</f>
        <v>0</v>
      </c>
      <c r="V10" s="347">
        <f>SUM(V7:V9)</f>
        <v>0</v>
      </c>
      <c r="W10" s="348">
        <f>SUM(W7:W9)</f>
        <v>0</v>
      </c>
      <c r="X10" s="424">
        <f>SUM(X7:X9)</f>
        <v>318081.86</v>
      </c>
    </row>
    <row r="11" spans="1:24" ht="15.75" customHeight="1" thickTop="1" x14ac:dyDescent="0.3">
      <c r="B11" s="215"/>
      <c r="C11" s="137"/>
      <c r="D11" s="137"/>
      <c r="E11" s="137"/>
      <c r="J11" s="192"/>
      <c r="K11" s="192"/>
      <c r="L11" s="192"/>
      <c r="M11" s="169"/>
      <c r="N11" s="168"/>
      <c r="O11" s="168"/>
      <c r="P11" s="168"/>
      <c r="Q11" s="168"/>
      <c r="R11" s="168"/>
      <c r="S11" s="168"/>
      <c r="T11" s="167"/>
    </row>
    <row r="12" spans="1:24" ht="15.75" customHeight="1" x14ac:dyDescent="0.3">
      <c r="C12" s="137"/>
      <c r="D12" s="137"/>
      <c r="E12" s="137"/>
    </row>
    <row r="13" spans="1:24" ht="15.75" customHeight="1" x14ac:dyDescent="0.3">
      <c r="B13" s="132" t="s">
        <v>109</v>
      </c>
      <c r="C13" s="178"/>
      <c r="D13" s="178"/>
      <c r="E13" s="178"/>
    </row>
    <row r="14" spans="1:24" ht="15.75" customHeight="1" x14ac:dyDescent="0.3">
      <c r="B14" s="582" t="s">
        <v>216</v>
      </c>
      <c r="C14" s="582"/>
      <c r="D14" s="582"/>
      <c r="E14" s="582"/>
      <c r="F14" s="582"/>
      <c r="G14" s="582"/>
    </row>
    <row r="15" spans="1:24" ht="15.75" customHeight="1" x14ac:dyDescent="0.3">
      <c r="C15" s="178"/>
      <c r="D15" s="178"/>
      <c r="E15" s="178"/>
    </row>
    <row r="16" spans="1:24" ht="15.75" customHeight="1" x14ac:dyDescent="0.3">
      <c r="B16" s="582" t="s">
        <v>113</v>
      </c>
      <c r="C16" s="582"/>
      <c r="D16" s="582"/>
      <c r="E16" s="582"/>
      <c r="F16" s="582"/>
      <c r="G16" s="582"/>
    </row>
    <row r="17" spans="2:20" ht="15.75" customHeight="1" x14ac:dyDescent="0.3">
      <c r="B17" s="173"/>
      <c r="C17" s="173"/>
      <c r="D17" s="173"/>
      <c r="E17" s="173"/>
      <c r="F17" s="173"/>
    </row>
    <row r="18" spans="2:20" ht="15.75" customHeight="1" x14ac:dyDescent="0.3">
      <c r="B18" s="582" t="s">
        <v>134</v>
      </c>
      <c r="C18" s="582"/>
      <c r="D18" s="582"/>
      <c r="E18" s="582"/>
      <c r="F18" s="582"/>
      <c r="G18" s="582"/>
    </row>
    <row r="19" spans="2:20" ht="15.75" customHeight="1" x14ac:dyDescent="0.3">
      <c r="B19" s="593" t="s">
        <v>133</v>
      </c>
      <c r="C19" s="582"/>
      <c r="D19" s="582"/>
      <c r="E19" s="582"/>
      <c r="F19" s="582"/>
      <c r="G19" s="582"/>
    </row>
    <row r="20" spans="2:20" ht="15.75" customHeight="1" x14ac:dyDescent="0.3">
      <c r="B20" s="173"/>
      <c r="C20" s="173"/>
      <c r="D20" s="173"/>
      <c r="E20" s="173"/>
      <c r="F20" s="173"/>
    </row>
    <row r="21" spans="2:20" ht="15.75" customHeight="1" x14ac:dyDescent="0.3">
      <c r="B21" s="131" t="s">
        <v>96</v>
      </c>
      <c r="C21" s="176" t="s">
        <v>99</v>
      </c>
      <c r="D21" s="176" t="s">
        <v>100</v>
      </c>
      <c r="E21" s="176"/>
      <c r="F21" s="173"/>
    </row>
    <row r="22" spans="2:20" ht="15.75" customHeight="1" x14ac:dyDescent="0.3">
      <c r="B22" s="135" t="s">
        <v>206</v>
      </c>
      <c r="C22" s="178" t="s">
        <v>187</v>
      </c>
      <c r="D22" s="178" t="s">
        <v>188</v>
      </c>
      <c r="E22" s="178"/>
    </row>
    <row r="23" spans="2:20" ht="15.75" customHeight="1" x14ac:dyDescent="0.3">
      <c r="C23" s="178"/>
      <c r="D23" s="178"/>
      <c r="E23" s="178"/>
    </row>
    <row r="24" spans="2:20" ht="15.75" customHeight="1" x14ac:dyDescent="0.3">
      <c r="B24" s="581" t="s">
        <v>300</v>
      </c>
      <c r="C24" s="581"/>
      <c r="D24" s="581"/>
      <c r="E24" s="581"/>
      <c r="F24" s="581"/>
      <c r="G24" s="581"/>
      <c r="H24" s="581"/>
      <c r="I24" s="581"/>
    </row>
    <row r="25" spans="2:20" ht="15.75" customHeight="1" x14ac:dyDescent="0.3">
      <c r="B25" s="128"/>
      <c r="C25" s="178"/>
      <c r="D25" s="178"/>
      <c r="E25" s="178"/>
    </row>
    <row r="26" spans="2:20" ht="15.75" customHeight="1" x14ac:dyDescent="0.3">
      <c r="B26" s="217"/>
      <c r="C26" s="210"/>
      <c r="D26" s="210"/>
      <c r="E26" s="210"/>
      <c r="F26" s="187"/>
      <c r="G26" s="210"/>
      <c r="H26" s="187"/>
      <c r="I26" s="187"/>
      <c r="J26" s="187"/>
      <c r="K26" s="187"/>
      <c r="L26" s="187"/>
      <c r="M26" s="187"/>
      <c r="N26" s="187"/>
      <c r="O26" s="187"/>
      <c r="P26" s="187"/>
      <c r="Q26" s="187"/>
      <c r="R26" s="187"/>
      <c r="S26" s="187"/>
    </row>
    <row r="27" spans="2:20" ht="15.75" customHeight="1" x14ac:dyDescent="0.3">
      <c r="C27" s="137"/>
      <c r="D27" s="137"/>
      <c r="E27" s="137"/>
      <c r="R27" s="293" t="s">
        <v>219</v>
      </c>
      <c r="S27" s="294"/>
      <c r="T27" s="191"/>
    </row>
    <row r="28" spans="2:20" ht="15.75" customHeight="1" x14ac:dyDescent="0.3">
      <c r="B28" s="184" t="s">
        <v>218</v>
      </c>
      <c r="C28" s="185" t="s">
        <v>1</v>
      </c>
      <c r="D28" s="185"/>
      <c r="E28" s="185"/>
      <c r="F28" s="185" t="s">
        <v>33</v>
      </c>
      <c r="G28" s="185" t="s">
        <v>34</v>
      </c>
      <c r="H28" s="185"/>
      <c r="I28" s="185"/>
      <c r="J28" s="185"/>
      <c r="K28" s="185"/>
      <c r="L28" s="185"/>
      <c r="M28" s="185" t="s">
        <v>35</v>
      </c>
      <c r="N28" s="185" t="s">
        <v>36</v>
      </c>
      <c r="O28" s="186"/>
      <c r="P28" s="186"/>
      <c r="Q28" s="186"/>
      <c r="R28" s="187" t="s">
        <v>79</v>
      </c>
      <c r="S28" s="188"/>
      <c r="T28" s="191"/>
    </row>
    <row r="29" spans="2:20" ht="15.75" customHeight="1" x14ac:dyDescent="0.3">
      <c r="B29" s="189"/>
      <c r="C29" s="145"/>
      <c r="D29" s="145"/>
      <c r="E29" s="145"/>
      <c r="F29" s="145"/>
      <c r="G29" s="145"/>
      <c r="H29" s="145"/>
      <c r="I29" s="145"/>
      <c r="J29" s="145"/>
      <c r="K29" s="145"/>
      <c r="L29" s="145"/>
      <c r="M29" s="145"/>
      <c r="N29" s="145"/>
      <c r="O29" s="136"/>
      <c r="P29" s="136"/>
      <c r="Q29" s="136"/>
    </row>
    <row r="30" spans="2:20" ht="15.75" customHeight="1" x14ac:dyDescent="0.3">
      <c r="B30" s="189"/>
      <c r="C30" s="145"/>
      <c r="D30" s="145"/>
      <c r="E30" s="145"/>
      <c r="F30" s="145"/>
      <c r="G30" s="145"/>
      <c r="H30" s="145"/>
      <c r="I30" s="145"/>
      <c r="J30" s="145"/>
      <c r="K30" s="145"/>
      <c r="L30" s="145"/>
      <c r="M30" s="145"/>
      <c r="N30" s="145"/>
      <c r="O30" s="136"/>
      <c r="P30" s="136"/>
      <c r="Q30" s="136"/>
    </row>
    <row r="31" spans="2:20" ht="15.75" customHeight="1" x14ac:dyDescent="0.3">
      <c r="B31" s="189"/>
      <c r="C31" s="145"/>
      <c r="D31" s="145"/>
      <c r="E31" s="145"/>
      <c r="F31" s="145"/>
      <c r="G31" s="145"/>
      <c r="H31" s="145"/>
      <c r="I31" s="145"/>
      <c r="J31" s="145"/>
      <c r="K31" s="145"/>
      <c r="L31" s="145"/>
      <c r="M31" s="145"/>
      <c r="N31" s="145"/>
      <c r="O31" s="136"/>
      <c r="P31" s="136"/>
      <c r="Q31" s="136"/>
    </row>
    <row r="32" spans="2:20" ht="15.75" customHeight="1" x14ac:dyDescent="0.3">
      <c r="B32" s="189"/>
      <c r="C32" s="145"/>
      <c r="D32" s="145"/>
      <c r="E32" s="145"/>
      <c r="F32" s="145"/>
      <c r="G32" s="145"/>
      <c r="H32" s="145"/>
      <c r="I32" s="145"/>
      <c r="J32" s="145"/>
      <c r="K32" s="145"/>
      <c r="L32" s="145"/>
      <c r="M32" s="145"/>
      <c r="N32" s="145"/>
      <c r="O32" s="136"/>
      <c r="P32" s="136"/>
      <c r="Q32" s="136"/>
    </row>
    <row r="33" spans="2:22" ht="15.75" customHeight="1" x14ac:dyDescent="0.3">
      <c r="B33" s="189"/>
      <c r="C33" s="145"/>
      <c r="D33" s="145"/>
      <c r="E33" s="145"/>
      <c r="F33" s="145"/>
      <c r="G33" s="145"/>
      <c r="H33" s="145"/>
      <c r="I33" s="145"/>
      <c r="J33" s="145"/>
      <c r="K33" s="145"/>
      <c r="L33" s="145"/>
      <c r="M33" s="145"/>
      <c r="N33" s="145"/>
      <c r="O33" s="136"/>
      <c r="P33" s="136"/>
      <c r="Q33" s="136"/>
    </row>
    <row r="34" spans="2:22" ht="15.75" customHeight="1" x14ac:dyDescent="0.3">
      <c r="B34" s="189"/>
      <c r="C34" s="145"/>
      <c r="D34" s="145"/>
      <c r="E34" s="145"/>
      <c r="F34" s="145"/>
      <c r="G34" s="145"/>
      <c r="H34" s="145"/>
      <c r="I34" s="145"/>
      <c r="J34" s="145"/>
      <c r="K34" s="145"/>
      <c r="L34" s="145"/>
      <c r="M34" s="145"/>
      <c r="N34" s="145"/>
      <c r="O34" s="136"/>
      <c r="P34" s="136"/>
      <c r="Q34" s="136"/>
      <c r="R34" s="293"/>
      <c r="S34" s="294"/>
      <c r="T34" s="191"/>
    </row>
    <row r="35" spans="2:22" ht="15.75" customHeight="1" x14ac:dyDescent="0.3">
      <c r="B35" s="146"/>
      <c r="C35" s="145"/>
      <c r="D35" s="145"/>
      <c r="E35" s="145"/>
      <c r="F35" s="145"/>
    </row>
    <row r="36" spans="2:22" ht="15.75" customHeight="1" x14ac:dyDescent="0.3">
      <c r="B36" s="146"/>
      <c r="C36" s="504"/>
      <c r="D36" s="504"/>
      <c r="E36" s="504"/>
      <c r="F36" s="504"/>
    </row>
    <row r="37" spans="2:22" ht="15.75" customHeight="1" x14ac:dyDescent="0.3">
      <c r="B37" s="146"/>
      <c r="C37" s="469"/>
      <c r="D37" s="469"/>
      <c r="E37" s="469"/>
      <c r="F37" s="469"/>
    </row>
    <row r="38" spans="2:22" ht="15.75" customHeight="1" x14ac:dyDescent="0.3">
      <c r="B38" s="146"/>
      <c r="C38" s="469"/>
      <c r="D38" s="469"/>
      <c r="E38" s="469"/>
      <c r="F38" s="469"/>
    </row>
    <row r="39" spans="2:22" ht="15.75" customHeight="1" x14ac:dyDescent="0.3">
      <c r="B39" s="146"/>
      <c r="C39" s="469"/>
      <c r="D39" s="469"/>
      <c r="E39" s="469"/>
      <c r="F39" s="469"/>
    </row>
    <row r="40" spans="2:22" ht="15.75" customHeight="1" x14ac:dyDescent="0.3">
      <c r="B40" s="204"/>
      <c r="C40" s="205"/>
      <c r="D40" s="205"/>
      <c r="E40" s="205"/>
      <c r="F40" s="206"/>
      <c r="G40" s="207"/>
      <c r="H40" s="207"/>
      <c r="I40" s="207"/>
      <c r="J40" s="207"/>
      <c r="K40" s="207"/>
      <c r="L40" s="207"/>
      <c r="M40" s="161"/>
      <c r="N40" s="208"/>
      <c r="O40" s="209"/>
      <c r="P40" s="209"/>
      <c r="Q40" s="209"/>
    </row>
    <row r="41" spans="2:22" ht="15.75" customHeight="1" x14ac:dyDescent="0.3">
      <c r="B41" s="204"/>
      <c r="C41" s="205"/>
      <c r="D41" s="205"/>
      <c r="E41" s="205"/>
      <c r="F41" s="206"/>
      <c r="G41" s="207"/>
      <c r="H41" s="207"/>
      <c r="I41" s="207"/>
      <c r="J41" s="207"/>
      <c r="K41" s="207"/>
      <c r="L41" s="207"/>
      <c r="M41" s="161"/>
      <c r="N41" s="208"/>
      <c r="O41" s="209"/>
      <c r="P41" s="209"/>
      <c r="Q41" s="209"/>
    </row>
    <row r="42" spans="2:22" ht="15.75" customHeight="1" x14ac:dyDescent="0.3">
      <c r="B42" s="204"/>
      <c r="C42" s="205"/>
      <c r="D42" s="205"/>
      <c r="E42" s="205"/>
      <c r="F42" s="206"/>
      <c r="G42" s="207"/>
      <c r="H42" s="207"/>
      <c r="I42" s="207"/>
      <c r="J42" s="207"/>
      <c r="K42" s="207"/>
      <c r="L42" s="207"/>
      <c r="M42" s="161"/>
      <c r="N42" s="208"/>
      <c r="O42" s="209"/>
      <c r="P42" s="209"/>
      <c r="Q42" s="209"/>
    </row>
    <row r="43" spans="2:22" ht="15.75" customHeight="1" x14ac:dyDescent="0.3">
      <c r="B43" s="204"/>
      <c r="C43" s="205"/>
      <c r="D43" s="205"/>
      <c r="E43" s="205"/>
      <c r="F43" s="206"/>
      <c r="G43" s="207"/>
      <c r="H43" s="207"/>
      <c r="I43" s="207"/>
      <c r="J43" s="207"/>
      <c r="K43" s="207"/>
      <c r="L43" s="207"/>
      <c r="M43" s="161"/>
      <c r="N43" s="208"/>
      <c r="O43" s="209"/>
      <c r="P43" s="209"/>
      <c r="Q43" s="209"/>
    </row>
    <row r="44" spans="2:22" ht="15.75" customHeight="1" x14ac:dyDescent="0.3">
      <c r="B44" s="204"/>
      <c r="C44" s="205"/>
      <c r="D44" s="205"/>
      <c r="E44" s="205"/>
      <c r="F44" s="206"/>
      <c r="G44" s="207"/>
      <c r="H44" s="207"/>
      <c r="I44" s="207"/>
      <c r="J44" s="207"/>
      <c r="K44" s="207"/>
      <c r="L44" s="207"/>
      <c r="M44" s="161"/>
      <c r="N44" s="208"/>
      <c r="O44" s="209"/>
      <c r="P44" s="209"/>
      <c r="Q44" s="209"/>
    </row>
    <row r="45" spans="2:22" ht="15.75" customHeight="1" x14ac:dyDescent="0.3">
      <c r="B45" s="204"/>
      <c r="C45" s="205"/>
      <c r="D45" s="205"/>
      <c r="E45" s="205"/>
      <c r="F45" s="206"/>
      <c r="G45" s="207"/>
      <c r="H45" s="207"/>
      <c r="I45" s="207"/>
      <c r="J45" s="207"/>
      <c r="K45" s="207"/>
      <c r="L45" s="207"/>
      <c r="M45" s="161"/>
      <c r="N45" s="208"/>
      <c r="O45" s="209"/>
      <c r="P45" s="209"/>
      <c r="Q45" s="209"/>
    </row>
    <row r="46" spans="2:22" ht="15.75" customHeight="1" x14ac:dyDescent="0.3">
      <c r="B46" s="204"/>
      <c r="C46" s="205"/>
      <c r="D46" s="205"/>
      <c r="E46" s="205"/>
      <c r="F46" s="206"/>
      <c r="G46" s="207"/>
      <c r="H46" s="207"/>
      <c r="I46" s="207"/>
      <c r="J46" s="207"/>
      <c r="K46" s="207"/>
      <c r="L46" s="207"/>
      <c r="M46" s="161"/>
      <c r="N46" s="208"/>
      <c r="O46" s="209"/>
      <c r="P46" s="209"/>
      <c r="Q46" s="209"/>
      <c r="R46" s="143"/>
      <c r="S46" s="143"/>
      <c r="T46" s="146"/>
      <c r="U46" s="143"/>
      <c r="V46" s="143"/>
    </row>
    <row r="47" spans="2:22" ht="15.75" customHeight="1" x14ac:dyDescent="0.3">
      <c r="B47" s="204"/>
      <c r="C47" s="205"/>
      <c r="D47" s="205"/>
      <c r="E47" s="205"/>
      <c r="F47" s="206"/>
      <c r="G47" s="207"/>
      <c r="H47" s="207"/>
      <c r="I47" s="207"/>
      <c r="J47" s="207"/>
      <c r="K47" s="207"/>
      <c r="L47" s="207"/>
      <c r="M47" s="161"/>
      <c r="N47" s="208"/>
      <c r="O47" s="209"/>
      <c r="P47" s="209"/>
      <c r="Q47" s="209"/>
      <c r="R47" s="143"/>
      <c r="S47" s="143"/>
      <c r="T47" s="146"/>
      <c r="U47" s="143"/>
    </row>
    <row r="48" spans="2:22" ht="15.75" customHeight="1" x14ac:dyDescent="0.3">
      <c r="O48" s="143"/>
      <c r="P48" s="211"/>
      <c r="Q48" s="143"/>
      <c r="R48" s="143"/>
      <c r="S48" s="143"/>
      <c r="T48" s="212"/>
      <c r="U48" s="143"/>
    </row>
    <row r="49" spans="15:23" ht="15.75" customHeight="1" x14ac:dyDescent="0.3">
      <c r="O49" s="143"/>
      <c r="P49" s="143"/>
      <c r="Q49" s="143"/>
      <c r="R49" s="143"/>
      <c r="S49" s="143"/>
      <c r="T49" s="146"/>
      <c r="U49" s="143"/>
      <c r="V49" s="143"/>
    </row>
    <row r="50" spans="15:23" ht="15.75" customHeight="1" x14ac:dyDescent="0.3">
      <c r="O50" s="143"/>
      <c r="P50" s="143"/>
      <c r="Q50" s="143"/>
      <c r="R50" s="143"/>
      <c r="S50" s="143"/>
      <c r="T50" s="146"/>
      <c r="U50" s="143"/>
      <c r="V50" s="143"/>
    </row>
    <row r="51" spans="15:23" ht="15.75" customHeight="1" x14ac:dyDescent="0.3"/>
    <row r="52" spans="15:23" ht="15.75" customHeight="1" x14ac:dyDescent="0.3">
      <c r="V52" s="143" t="s">
        <v>202</v>
      </c>
      <c r="W52" s="168">
        <f>W10</f>
        <v>0</v>
      </c>
    </row>
    <row r="53" spans="15:23" ht="15.75" customHeight="1" x14ac:dyDescent="0.3"/>
    <row r="54" spans="15:23" ht="15.75" customHeight="1" x14ac:dyDescent="0.3"/>
    <row r="55" spans="15:23" ht="15.75" customHeight="1" x14ac:dyDescent="0.3"/>
    <row r="56" spans="15:23" ht="15.75" customHeight="1" x14ac:dyDescent="0.3"/>
    <row r="57" spans="15:23" ht="15.75" customHeight="1" x14ac:dyDescent="0.3"/>
    <row r="58" spans="15:23" ht="15.75" customHeight="1" x14ac:dyDescent="0.3"/>
    <row r="59" spans="15:23" ht="15.75" customHeight="1" x14ac:dyDescent="0.3"/>
    <row r="60" spans="15:23" ht="15.75" customHeight="1" x14ac:dyDescent="0.3"/>
    <row r="61" spans="15:23" ht="15.75" customHeight="1" x14ac:dyDescent="0.3"/>
    <row r="62" spans="15:23" ht="15.75" customHeight="1" x14ac:dyDescent="0.3"/>
    <row r="63" spans="15:23" ht="15.75" customHeight="1" x14ac:dyDescent="0.3"/>
  </sheetData>
  <mergeCells count="7">
    <mergeCell ref="U4:W4"/>
    <mergeCell ref="U5:W5"/>
    <mergeCell ref="B24:I24"/>
    <mergeCell ref="B19:G19"/>
    <mergeCell ref="B18:G18"/>
    <mergeCell ref="B14:G14"/>
    <mergeCell ref="B16:G16"/>
  </mergeCells>
  <conditionalFormatting sqref="N7:P7 A8:P9 R7:S9 U7:X9">
    <cfRule type="expression" dxfId="31" priority="13">
      <formula>MOD(ROW(),2)=0</formula>
    </cfRule>
  </conditionalFormatting>
  <conditionalFormatting sqref="A7">
    <cfRule type="expression" dxfId="30" priority="9">
      <formula>MOD(ROW(),2)=0</formula>
    </cfRule>
  </conditionalFormatting>
  <conditionalFormatting sqref="B7:E7 J7:M7 G7">
    <cfRule type="expression" dxfId="29" priority="8">
      <formula>MOD(ROW(),2)=0</formula>
    </cfRule>
  </conditionalFormatting>
  <conditionalFormatting sqref="H7:I7">
    <cfRule type="expression" dxfId="28" priority="7">
      <formula>MOD(ROW(),2)=0</formula>
    </cfRule>
  </conditionalFormatting>
  <conditionalFormatting sqref="F7">
    <cfRule type="expression" dxfId="27" priority="6">
      <formula>MOD(ROW(),2)=0</formula>
    </cfRule>
  </conditionalFormatting>
  <hyperlinks>
    <hyperlink ref="B19" r:id="rId1" xr:uid="{00000000-0004-0000-2900-000000000000}"/>
  </hyperlinks>
  <printOptions horizontalCentered="1" gridLines="1"/>
  <pageMargins left="0" right="0" top="0.75" bottom="0.75" header="0.3" footer="0.3"/>
  <pageSetup scale="54"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A1:Y61"/>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66.109375" style="135" customWidth="1"/>
    <col min="3" max="3" width="48.5546875" style="135" bestFit="1" customWidth="1"/>
    <col min="4" max="4" width="14.88671875" style="135" customWidth="1"/>
    <col min="5" max="5" width="9.554687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1.5546875" style="135" customWidth="1"/>
    <col min="14" max="14" width="14" style="135" bestFit="1" customWidth="1"/>
    <col min="15" max="15" width="13.6640625" style="135" customWidth="1"/>
    <col min="16" max="16" width="14.44140625" style="135" customWidth="1"/>
    <col min="17" max="17" width="3.109375" style="135" customWidth="1"/>
    <col min="18" max="18" width="16.5546875" style="135" customWidth="1"/>
    <col min="19" max="19" width="15.6640625" style="135" customWidth="1"/>
    <col min="20" max="20" width="4.6640625" style="140" customWidth="1"/>
    <col min="21" max="21" width="15.33203125" style="135" customWidth="1"/>
    <col min="22" max="22" width="14.88671875" style="135" bestFit="1" customWidth="1"/>
    <col min="23" max="23" width="14.44140625" style="135" customWidth="1"/>
    <col min="24" max="24" width="14.33203125" style="135" customWidth="1"/>
    <col min="25" max="16384" width="9.109375" style="135"/>
  </cols>
  <sheetData>
    <row r="1" spans="1:25" ht="15.75" customHeight="1" x14ac:dyDescent="0.3">
      <c r="A1" s="132" t="s">
        <v>148</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122</v>
      </c>
      <c r="B3" s="132"/>
      <c r="D3" s="132"/>
      <c r="E3" s="132"/>
      <c r="F3" s="131"/>
      <c r="Q3" s="140"/>
      <c r="R3" s="140"/>
      <c r="S3" s="140"/>
      <c r="U3" s="136"/>
      <c r="V3" s="142"/>
    </row>
    <row r="4" spans="1:25" ht="15.75" customHeight="1" x14ac:dyDescent="0.3">
      <c r="A4" s="132" t="s">
        <v>141</v>
      </c>
      <c r="N4" s="144"/>
      <c r="O4" s="144"/>
      <c r="P4" s="144"/>
      <c r="Q4" s="145"/>
      <c r="R4" s="140"/>
      <c r="S4" s="140"/>
      <c r="T4" s="145"/>
      <c r="U4" s="577" t="s">
        <v>226</v>
      </c>
      <c r="V4" s="577"/>
      <c r="W4" s="577"/>
      <c r="X4" s="146"/>
    </row>
    <row r="5" spans="1:25" ht="15" thickBot="1" x14ac:dyDescent="0.35">
      <c r="H5" s="147"/>
      <c r="I5" s="147"/>
      <c r="N5" s="144"/>
      <c r="O5" s="144"/>
      <c r="P5" s="144"/>
      <c r="Q5" s="145"/>
      <c r="R5" s="148"/>
      <c r="S5" s="148"/>
      <c r="T5" s="145"/>
      <c r="U5" s="579"/>
      <c r="V5" s="579"/>
      <c r="W5" s="579"/>
      <c r="X5" s="149"/>
    </row>
    <row r="6" spans="1:25"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44"/>
      <c r="U6" s="329" t="s">
        <v>199</v>
      </c>
      <c r="V6" s="330" t="s">
        <v>214</v>
      </c>
      <c r="W6" s="331" t="s">
        <v>215</v>
      </c>
      <c r="X6" s="157" t="str">
        <f>'#4081 Florida Futures Acd N'!X6</f>
        <v>Available Budget as of 08/30/24</v>
      </c>
    </row>
    <row r="7" spans="1:25" ht="15.75" customHeight="1" x14ac:dyDescent="0.3">
      <c r="A7" s="137">
        <v>4201</v>
      </c>
      <c r="B7" s="135" t="s">
        <v>208</v>
      </c>
      <c r="C7" s="351" t="s">
        <v>93</v>
      </c>
      <c r="D7" s="178" t="s">
        <v>270</v>
      </c>
      <c r="E7" s="178" t="s">
        <v>301</v>
      </c>
      <c r="F7" s="137" t="s">
        <v>302</v>
      </c>
      <c r="G7" s="137" t="s">
        <v>6</v>
      </c>
      <c r="H7" s="289">
        <v>1.8800000000000001E-2</v>
      </c>
      <c r="I7" s="289">
        <v>0.161</v>
      </c>
      <c r="J7" s="166">
        <v>45838</v>
      </c>
      <c r="K7" s="166">
        <v>45839</v>
      </c>
      <c r="L7" s="166">
        <v>45474</v>
      </c>
      <c r="M7" s="137" t="s">
        <v>296</v>
      </c>
      <c r="N7" s="354">
        <v>192801.5</v>
      </c>
      <c r="O7" s="355">
        <v>0</v>
      </c>
      <c r="P7" s="356">
        <f>N7+O7</f>
        <v>192801.5</v>
      </c>
      <c r="Q7" s="133"/>
      <c r="R7" s="354">
        <v>0</v>
      </c>
      <c r="S7" s="356">
        <f>P7-R7</f>
        <v>192801.5</v>
      </c>
      <c r="T7" s="133"/>
      <c r="U7" s="354">
        <v>0</v>
      </c>
      <c r="V7" s="355"/>
      <c r="W7" s="356">
        <f>U7+V7</f>
        <v>0</v>
      </c>
      <c r="X7" s="430">
        <f>S7-W7</f>
        <v>192801.5</v>
      </c>
    </row>
    <row r="8" spans="1:25" ht="15.75" customHeight="1" x14ac:dyDescent="0.3">
      <c r="A8" s="158">
        <v>4228</v>
      </c>
      <c r="B8" s="135" t="s">
        <v>285</v>
      </c>
      <c r="C8" s="509" t="s">
        <v>286</v>
      </c>
      <c r="D8" s="137" t="s">
        <v>287</v>
      </c>
      <c r="E8" s="137" t="s">
        <v>280</v>
      </c>
      <c r="F8" s="166" t="s">
        <v>288</v>
      </c>
      <c r="G8" s="137" t="s">
        <v>6</v>
      </c>
      <c r="H8" s="289">
        <v>1.8800000000000001E-2</v>
      </c>
      <c r="I8" s="289">
        <v>0.161</v>
      </c>
      <c r="J8" s="166">
        <v>45565</v>
      </c>
      <c r="K8" s="166">
        <v>45566</v>
      </c>
      <c r="L8" s="166">
        <v>45314</v>
      </c>
      <c r="M8" s="137" t="s">
        <v>289</v>
      </c>
      <c r="N8" s="357">
        <v>31524.12</v>
      </c>
      <c r="O8" s="344"/>
      <c r="P8" s="345">
        <f>N8+O8</f>
        <v>31524.12</v>
      </c>
      <c r="Q8" s="481"/>
      <c r="R8" s="463"/>
      <c r="S8" s="345">
        <f>P8-R8</f>
        <v>31524.12</v>
      </c>
      <c r="T8" s="481"/>
      <c r="U8" s="357">
        <v>0</v>
      </c>
      <c r="V8" s="344"/>
      <c r="W8" s="345">
        <f t="shared" ref="W8:W15" si="0">U8+V8</f>
        <v>0</v>
      </c>
      <c r="X8" s="402">
        <f t="shared" ref="X8" si="1">S8-W8</f>
        <v>31524.12</v>
      </c>
    </row>
    <row r="9" spans="1:25" ht="15.75" customHeight="1" x14ac:dyDescent="0.3">
      <c r="A9" s="137">
        <v>4452</v>
      </c>
      <c r="B9" s="499" t="s">
        <v>246</v>
      </c>
      <c r="C9" s="510" t="s">
        <v>174</v>
      </c>
      <c r="D9" s="508" t="s">
        <v>175</v>
      </c>
      <c r="E9" s="511" t="s">
        <v>230</v>
      </c>
      <c r="F9" s="508" t="s">
        <v>231</v>
      </c>
      <c r="G9" s="508" t="s">
        <v>6</v>
      </c>
      <c r="H9" s="512">
        <v>0.05</v>
      </c>
      <c r="I9" s="512">
        <v>0.161</v>
      </c>
      <c r="J9" s="513">
        <v>45565</v>
      </c>
      <c r="K9" s="513">
        <v>45565</v>
      </c>
      <c r="L9" s="513">
        <v>44279</v>
      </c>
      <c r="M9" s="508" t="s">
        <v>177</v>
      </c>
      <c r="N9" s="357">
        <v>105154.99</v>
      </c>
      <c r="O9" s="344"/>
      <c r="P9" s="345">
        <f t="shared" ref="P9:P15" si="2">N9+O9</f>
        <v>105154.99</v>
      </c>
      <c r="Q9" s="481"/>
      <c r="R9" s="357">
        <v>105154.99</v>
      </c>
      <c r="S9" s="345">
        <f t="shared" ref="S9:S15" si="3">P9-R9</f>
        <v>0</v>
      </c>
      <c r="T9" s="481"/>
      <c r="U9" s="357">
        <v>0</v>
      </c>
      <c r="V9" s="344"/>
      <c r="W9" s="345">
        <f t="shared" si="0"/>
        <v>0</v>
      </c>
      <c r="X9" s="402">
        <f>S9-W9</f>
        <v>0</v>
      </c>
      <c r="Y9" s="146"/>
    </row>
    <row r="10" spans="1:25" ht="15.75" customHeight="1" x14ac:dyDescent="0.3">
      <c r="A10" s="137">
        <v>4454</v>
      </c>
      <c r="B10" s="489" t="s">
        <v>247</v>
      </c>
      <c r="C10" s="483" t="s">
        <v>174</v>
      </c>
      <c r="D10" s="137" t="s">
        <v>175</v>
      </c>
      <c r="E10" s="137" t="s">
        <v>232</v>
      </c>
      <c r="F10" s="137" t="s">
        <v>245</v>
      </c>
      <c r="G10" s="137" t="s">
        <v>6</v>
      </c>
      <c r="H10" s="289">
        <v>0.05</v>
      </c>
      <c r="I10" s="289">
        <v>0.161</v>
      </c>
      <c r="J10" s="166">
        <v>45565</v>
      </c>
      <c r="K10" s="166">
        <v>45565</v>
      </c>
      <c r="L10" s="166">
        <v>44279</v>
      </c>
      <c r="M10" s="289" t="s">
        <v>209</v>
      </c>
      <c r="N10" s="357">
        <v>7352.87</v>
      </c>
      <c r="O10" s="344">
        <v>135.47</v>
      </c>
      <c r="P10" s="345">
        <f t="shared" si="2"/>
        <v>7488.34</v>
      </c>
      <c r="Q10" s="481"/>
      <c r="R10" s="357"/>
      <c r="S10" s="345">
        <f t="shared" si="3"/>
        <v>7488.34</v>
      </c>
      <c r="T10" s="481"/>
      <c r="U10" s="357">
        <v>0</v>
      </c>
      <c r="V10" s="344"/>
      <c r="W10" s="345">
        <f t="shared" si="0"/>
        <v>0</v>
      </c>
      <c r="X10" s="402">
        <f t="shared" ref="X10:X15" si="4">S10-W10</f>
        <v>7488.34</v>
      </c>
    </row>
    <row r="11" spans="1:25" ht="15.75" customHeight="1" x14ac:dyDescent="0.3">
      <c r="A11" s="137">
        <v>4457</v>
      </c>
      <c r="B11" s="489" t="s">
        <v>248</v>
      </c>
      <c r="C11" s="483" t="s">
        <v>174</v>
      </c>
      <c r="D11" s="137" t="s">
        <v>175</v>
      </c>
      <c r="E11" s="137" t="s">
        <v>234</v>
      </c>
      <c r="F11" s="137" t="s">
        <v>233</v>
      </c>
      <c r="G11" s="137" t="s">
        <v>6</v>
      </c>
      <c r="H11" s="289">
        <v>0.05</v>
      </c>
      <c r="I11" s="289">
        <v>0.161</v>
      </c>
      <c r="J11" s="166">
        <v>45565</v>
      </c>
      <c r="K11" s="166">
        <v>45565</v>
      </c>
      <c r="L11" s="166">
        <v>44279</v>
      </c>
      <c r="M11" s="289" t="s">
        <v>235</v>
      </c>
      <c r="N11" s="357">
        <v>3499.75</v>
      </c>
      <c r="O11" s="344"/>
      <c r="P11" s="345">
        <f t="shared" si="2"/>
        <v>3499.75</v>
      </c>
      <c r="Q11" s="144"/>
      <c r="R11" s="357"/>
      <c r="S11" s="345">
        <f t="shared" si="3"/>
        <v>3499.75</v>
      </c>
      <c r="T11" s="144"/>
      <c r="U11" s="357">
        <v>0</v>
      </c>
      <c r="V11" s="344"/>
      <c r="W11" s="345">
        <f t="shared" si="0"/>
        <v>0</v>
      </c>
      <c r="X11" s="402">
        <f t="shared" si="4"/>
        <v>3499.75</v>
      </c>
    </row>
    <row r="12" spans="1:25" ht="15.75" customHeight="1" x14ac:dyDescent="0.3">
      <c r="A12" s="137">
        <v>4459</v>
      </c>
      <c r="B12" s="489" t="s">
        <v>246</v>
      </c>
      <c r="C12" s="483" t="s">
        <v>174</v>
      </c>
      <c r="D12" s="137" t="s">
        <v>175</v>
      </c>
      <c r="E12" s="137" t="s">
        <v>230</v>
      </c>
      <c r="F12" s="137" t="s">
        <v>231</v>
      </c>
      <c r="G12" s="137" t="s">
        <v>6</v>
      </c>
      <c r="H12" s="289">
        <v>0.05</v>
      </c>
      <c r="I12" s="289">
        <v>0.161</v>
      </c>
      <c r="J12" s="166">
        <v>45565</v>
      </c>
      <c r="K12" s="166">
        <v>45565</v>
      </c>
      <c r="L12" s="166">
        <v>44279</v>
      </c>
      <c r="M12" s="289" t="s">
        <v>177</v>
      </c>
      <c r="N12" s="357">
        <v>420619.95</v>
      </c>
      <c r="O12" s="344"/>
      <c r="P12" s="345">
        <f t="shared" si="2"/>
        <v>420619.95</v>
      </c>
      <c r="Q12" s="133"/>
      <c r="R12" s="357">
        <v>420619.95</v>
      </c>
      <c r="S12" s="345">
        <f t="shared" si="3"/>
        <v>0</v>
      </c>
      <c r="T12" s="133"/>
      <c r="U12" s="357">
        <v>0</v>
      </c>
      <c r="V12" s="344"/>
      <c r="W12" s="345">
        <f t="shared" si="0"/>
        <v>0</v>
      </c>
      <c r="X12" s="402">
        <f t="shared" si="4"/>
        <v>0</v>
      </c>
    </row>
    <row r="13" spans="1:25" ht="15.75" customHeight="1" x14ac:dyDescent="0.3">
      <c r="A13" s="137">
        <v>4461</v>
      </c>
      <c r="B13" s="489" t="s">
        <v>249</v>
      </c>
      <c r="C13" s="483" t="s">
        <v>174</v>
      </c>
      <c r="D13" s="137" t="s">
        <v>175</v>
      </c>
      <c r="E13" s="137" t="s">
        <v>236</v>
      </c>
      <c r="F13" s="137" t="s">
        <v>237</v>
      </c>
      <c r="G13" s="137" t="s">
        <v>6</v>
      </c>
      <c r="H13" s="289">
        <v>0.05</v>
      </c>
      <c r="I13" s="289">
        <v>0.161</v>
      </c>
      <c r="J13" s="166">
        <v>45565</v>
      </c>
      <c r="K13" s="166">
        <v>45565</v>
      </c>
      <c r="L13" s="166">
        <v>44279</v>
      </c>
      <c r="M13" s="289" t="s">
        <v>238</v>
      </c>
      <c r="N13" s="357">
        <v>3911.62</v>
      </c>
      <c r="O13" s="344"/>
      <c r="P13" s="345">
        <f t="shared" si="2"/>
        <v>3911.62</v>
      </c>
      <c r="Q13" s="481"/>
      <c r="R13" s="357"/>
      <c r="S13" s="345">
        <f t="shared" si="3"/>
        <v>3911.62</v>
      </c>
      <c r="T13" s="481"/>
      <c r="U13" s="357">
        <v>0</v>
      </c>
      <c r="V13" s="344"/>
      <c r="W13" s="345">
        <f t="shared" si="0"/>
        <v>0</v>
      </c>
      <c r="X13" s="402">
        <f t="shared" si="4"/>
        <v>3911.62</v>
      </c>
    </row>
    <row r="14" spans="1:25" x14ac:dyDescent="0.3">
      <c r="A14" s="137">
        <v>4462</v>
      </c>
      <c r="B14" s="489" t="s">
        <v>269</v>
      </c>
      <c r="C14" s="483" t="s">
        <v>174</v>
      </c>
      <c r="D14" s="137" t="s">
        <v>175</v>
      </c>
      <c r="E14" s="137" t="s">
        <v>239</v>
      </c>
      <c r="F14" s="137" t="s">
        <v>240</v>
      </c>
      <c r="G14" s="137" t="s">
        <v>6</v>
      </c>
      <c r="H14" s="289">
        <v>0.05</v>
      </c>
      <c r="I14" s="289">
        <v>0.161</v>
      </c>
      <c r="J14" s="166">
        <v>45565</v>
      </c>
      <c r="K14" s="166">
        <v>45565</v>
      </c>
      <c r="L14" s="166">
        <v>44279</v>
      </c>
      <c r="M14" s="289" t="s">
        <v>241</v>
      </c>
      <c r="N14" s="357">
        <v>5796.27</v>
      </c>
      <c r="O14" s="344"/>
      <c r="P14" s="345">
        <f t="shared" si="2"/>
        <v>5796.27</v>
      </c>
      <c r="Q14" s="481"/>
      <c r="R14" s="357"/>
      <c r="S14" s="345">
        <f t="shared" si="3"/>
        <v>5796.27</v>
      </c>
      <c r="T14" s="481"/>
      <c r="U14" s="357">
        <v>0</v>
      </c>
      <c r="V14" s="344"/>
      <c r="W14" s="345">
        <f t="shared" si="0"/>
        <v>0</v>
      </c>
      <c r="X14" s="402">
        <f t="shared" si="4"/>
        <v>5796.27</v>
      </c>
    </row>
    <row r="15" spans="1:25" ht="15.75" customHeight="1" x14ac:dyDescent="0.3">
      <c r="A15" s="137">
        <v>4463</v>
      </c>
      <c r="B15" s="489" t="s">
        <v>251</v>
      </c>
      <c r="C15" s="483" t="s">
        <v>174</v>
      </c>
      <c r="D15" s="137" t="s">
        <v>175</v>
      </c>
      <c r="E15" s="137" t="s">
        <v>242</v>
      </c>
      <c r="F15" s="137" t="s">
        <v>243</v>
      </c>
      <c r="G15" s="137" t="s">
        <v>6</v>
      </c>
      <c r="H15" s="289">
        <v>0.05</v>
      </c>
      <c r="I15" s="289">
        <v>0.161</v>
      </c>
      <c r="J15" s="166">
        <v>45565</v>
      </c>
      <c r="K15" s="166">
        <v>45565</v>
      </c>
      <c r="L15" s="166">
        <v>44279</v>
      </c>
      <c r="M15" s="289" t="s">
        <v>244</v>
      </c>
      <c r="N15" s="357">
        <v>19546.939999999999</v>
      </c>
      <c r="O15" s="344"/>
      <c r="P15" s="345">
        <f t="shared" si="2"/>
        <v>19546.939999999999</v>
      </c>
      <c r="Q15" s="481"/>
      <c r="R15" s="357"/>
      <c r="S15" s="345">
        <f t="shared" si="3"/>
        <v>19546.939999999999</v>
      </c>
      <c r="T15" s="481"/>
      <c r="U15" s="357">
        <v>7266.38</v>
      </c>
      <c r="V15" s="344"/>
      <c r="W15" s="345">
        <f t="shared" si="0"/>
        <v>7266.38</v>
      </c>
      <c r="X15" s="402">
        <f t="shared" si="4"/>
        <v>12280.559999999998</v>
      </c>
    </row>
    <row r="16" spans="1:25" ht="15.75" customHeight="1" thickBot="1" x14ac:dyDescent="0.35">
      <c r="C16" s="137"/>
      <c r="D16" s="137"/>
      <c r="E16" s="137"/>
      <c r="J16" s="192"/>
      <c r="K16" s="192"/>
      <c r="L16" s="192" t="s">
        <v>89</v>
      </c>
      <c r="M16" s="169" t="s">
        <v>37</v>
      </c>
      <c r="N16" s="346">
        <f>SUM(N7:N15)</f>
        <v>790208.00999999989</v>
      </c>
      <c r="O16" s="347">
        <f>SUM(O7:O15)</f>
        <v>135.47</v>
      </c>
      <c r="P16" s="348">
        <f>SUM(P7:P15)</f>
        <v>790343.48</v>
      </c>
      <c r="Q16" s="144"/>
      <c r="R16" s="346">
        <f>SUM(R7:R15)</f>
        <v>525774.94000000006</v>
      </c>
      <c r="S16" s="348">
        <f>SUM(S7:S15)</f>
        <v>264568.53999999998</v>
      </c>
      <c r="T16" s="144"/>
      <c r="U16" s="346">
        <f>SUM(U7:U15)</f>
        <v>7266.38</v>
      </c>
      <c r="V16" s="347">
        <f>SUM(V7:V15)</f>
        <v>0</v>
      </c>
      <c r="W16" s="348">
        <f>SUM(W7:W15)</f>
        <v>7266.38</v>
      </c>
      <c r="X16" s="424">
        <f>SUM(X7:X15)</f>
        <v>257302.15999999997</v>
      </c>
    </row>
    <row r="17" spans="2:23" ht="15.75" customHeight="1" thickTop="1" x14ac:dyDescent="0.3">
      <c r="C17" s="137"/>
      <c r="D17" s="137"/>
      <c r="E17" s="137"/>
      <c r="J17" s="192"/>
      <c r="K17" s="192"/>
      <c r="L17" s="192"/>
      <c r="M17" s="169"/>
      <c r="N17" s="168"/>
      <c r="O17" s="168"/>
      <c r="P17" s="168"/>
      <c r="Q17" s="168"/>
      <c r="R17" s="168"/>
      <c r="S17" s="168"/>
      <c r="T17" s="167"/>
    </row>
    <row r="18" spans="2:23" ht="15.75" customHeight="1" x14ac:dyDescent="0.3">
      <c r="B18" s="215"/>
      <c r="C18" s="137"/>
      <c r="D18" s="137"/>
      <c r="E18" s="137"/>
      <c r="J18" s="192"/>
      <c r="K18" s="192"/>
      <c r="L18" s="192"/>
      <c r="M18" s="169"/>
      <c r="N18" s="168"/>
      <c r="O18" s="168"/>
      <c r="P18" s="168"/>
      <c r="Q18" s="168"/>
      <c r="R18" s="168"/>
      <c r="S18" s="168"/>
      <c r="T18" s="167"/>
    </row>
    <row r="19" spans="2:23" ht="15.75" customHeight="1" x14ac:dyDescent="0.3">
      <c r="B19" s="132" t="s">
        <v>109</v>
      </c>
      <c r="C19" s="178"/>
      <c r="D19" s="178"/>
      <c r="E19" s="178"/>
      <c r="R19" s="130"/>
      <c r="S19" s="130"/>
      <c r="T19" s="172"/>
      <c r="U19" s="130"/>
      <c r="V19" s="130"/>
    </row>
    <row r="20" spans="2:23" ht="15.75" customHeight="1" x14ac:dyDescent="0.3">
      <c r="B20" s="582" t="s">
        <v>216</v>
      </c>
      <c r="C20" s="582"/>
      <c r="D20" s="582"/>
      <c r="E20" s="582"/>
      <c r="F20" s="582"/>
      <c r="G20" s="582"/>
      <c r="R20" s="130"/>
      <c r="S20" s="130"/>
      <c r="T20" s="172"/>
      <c r="U20" s="130"/>
      <c r="V20" s="130"/>
    </row>
    <row r="21" spans="2:23" ht="15.75" customHeight="1" x14ac:dyDescent="0.3">
      <c r="C21" s="178"/>
      <c r="D21" s="178"/>
      <c r="E21" s="178"/>
      <c r="R21" s="130"/>
      <c r="S21" s="130"/>
      <c r="T21" s="172"/>
      <c r="U21" s="130"/>
      <c r="V21" s="130"/>
      <c r="W21" s="135" t="s">
        <v>89</v>
      </c>
    </row>
    <row r="22" spans="2:23" ht="15.75" customHeight="1" x14ac:dyDescent="0.3">
      <c r="B22" s="582" t="s">
        <v>113</v>
      </c>
      <c r="C22" s="582"/>
      <c r="D22" s="582"/>
      <c r="E22" s="582"/>
      <c r="F22" s="582"/>
      <c r="G22" s="582"/>
      <c r="R22" s="130"/>
      <c r="S22" s="130"/>
      <c r="T22" s="172"/>
      <c r="U22" s="130"/>
      <c r="V22" s="130"/>
    </row>
    <row r="23" spans="2:23" ht="15.75" customHeight="1" x14ac:dyDescent="0.3">
      <c r="B23" s="173"/>
      <c r="C23" s="173"/>
      <c r="D23" s="173"/>
      <c r="E23" s="173"/>
      <c r="F23" s="174"/>
      <c r="G23" s="174"/>
      <c r="R23" s="130"/>
      <c r="S23" s="130"/>
      <c r="T23" s="172"/>
      <c r="U23" s="130"/>
      <c r="V23" s="130"/>
    </row>
    <row r="24" spans="2:23" ht="15.75" customHeight="1" x14ac:dyDescent="0.3">
      <c r="B24" s="582" t="s">
        <v>134</v>
      </c>
      <c r="C24" s="582"/>
      <c r="D24" s="582"/>
      <c r="E24" s="582"/>
      <c r="F24" s="582"/>
      <c r="G24" s="582"/>
      <c r="R24" s="130"/>
      <c r="S24" s="130"/>
      <c r="T24" s="172"/>
      <c r="U24" s="130"/>
      <c r="V24" s="130"/>
    </row>
    <row r="25" spans="2:23" ht="15.75" customHeight="1" x14ac:dyDescent="0.3">
      <c r="B25" s="593" t="s">
        <v>133</v>
      </c>
      <c r="C25" s="582"/>
      <c r="D25" s="582"/>
      <c r="E25" s="582"/>
      <c r="F25" s="582"/>
      <c r="G25" s="582"/>
      <c r="R25" s="130"/>
      <c r="S25" s="130"/>
      <c r="T25" s="172"/>
      <c r="U25" s="130"/>
      <c r="V25" s="130"/>
    </row>
    <row r="26" spans="2:23" ht="15.75" customHeight="1" x14ac:dyDescent="0.3">
      <c r="B26" s="173"/>
      <c r="C26" s="173"/>
      <c r="D26" s="173"/>
      <c r="E26" s="173"/>
      <c r="F26" s="174"/>
      <c r="R26" s="130"/>
      <c r="S26" s="130"/>
      <c r="T26" s="172"/>
      <c r="U26" s="130"/>
      <c r="V26" s="130"/>
    </row>
    <row r="27" spans="2:23" ht="15.75" customHeight="1" x14ac:dyDescent="0.3">
      <c r="B27" s="173"/>
      <c r="C27" s="173"/>
      <c r="D27" s="173"/>
      <c r="E27" s="173"/>
      <c r="F27" s="174"/>
      <c r="R27" s="130"/>
      <c r="S27" s="130"/>
      <c r="T27" s="172"/>
      <c r="U27" s="130"/>
      <c r="V27" s="130"/>
    </row>
    <row r="28" spans="2:23" ht="15.75" customHeight="1" x14ac:dyDescent="0.3">
      <c r="B28" s="131" t="s">
        <v>96</v>
      </c>
      <c r="C28" s="176" t="s">
        <v>99</v>
      </c>
      <c r="D28" s="176" t="s">
        <v>100</v>
      </c>
      <c r="E28" s="176"/>
      <c r="F28" s="174"/>
      <c r="R28" s="130"/>
      <c r="S28" s="130"/>
      <c r="T28" s="172"/>
      <c r="U28" s="130"/>
      <c r="V28" s="130"/>
    </row>
    <row r="29" spans="2:23" ht="15.75" customHeight="1" x14ac:dyDescent="0.3">
      <c r="B29" s="135" t="s">
        <v>97</v>
      </c>
      <c r="C29" s="178" t="s">
        <v>189</v>
      </c>
      <c r="D29" s="178" t="s">
        <v>103</v>
      </c>
      <c r="E29" s="178"/>
      <c r="F29" s="174"/>
      <c r="R29" s="130"/>
      <c r="S29" s="130"/>
      <c r="T29" s="172"/>
      <c r="U29" s="130"/>
      <c r="V29" s="130"/>
    </row>
    <row r="30" spans="2:23" ht="15.75" customHeight="1" x14ac:dyDescent="0.3">
      <c r="B30" s="170" t="s">
        <v>98</v>
      </c>
      <c r="C30" s="178" t="s">
        <v>173</v>
      </c>
      <c r="D30" s="178" t="s">
        <v>190</v>
      </c>
      <c r="E30" s="178"/>
      <c r="R30" s="130"/>
      <c r="S30" s="130"/>
      <c r="T30" s="172"/>
      <c r="U30" s="130"/>
      <c r="V30" s="130"/>
    </row>
    <row r="31" spans="2:23" ht="15.75" customHeight="1" x14ac:dyDescent="0.3">
      <c r="B31" s="135" t="s">
        <v>206</v>
      </c>
      <c r="C31" s="178" t="s">
        <v>187</v>
      </c>
      <c r="D31" s="178" t="s">
        <v>188</v>
      </c>
      <c r="E31" s="178"/>
    </row>
    <row r="32" spans="2:23" ht="15.75" customHeight="1" x14ac:dyDescent="0.3">
      <c r="C32" s="178"/>
      <c r="D32" s="178"/>
      <c r="E32" s="178"/>
    </row>
    <row r="33" spans="2:20" ht="15.75" customHeight="1" x14ac:dyDescent="0.3">
      <c r="B33" s="581" t="s">
        <v>300</v>
      </c>
      <c r="C33" s="581"/>
      <c r="D33" s="581"/>
      <c r="E33" s="581"/>
      <c r="F33" s="581"/>
      <c r="G33" s="581"/>
      <c r="H33" s="581"/>
      <c r="I33" s="581"/>
    </row>
    <row r="34" spans="2:20" ht="15.75" customHeight="1" x14ac:dyDescent="0.3">
      <c r="B34" s="128"/>
      <c r="C34" s="178"/>
      <c r="D34" s="178"/>
      <c r="E34" s="178"/>
    </row>
    <row r="35" spans="2:20" ht="15.75" customHeight="1" x14ac:dyDescent="0.3">
      <c r="B35" s="213"/>
      <c r="C35" s="210"/>
      <c r="D35" s="210"/>
      <c r="E35" s="210"/>
      <c r="F35" s="210"/>
      <c r="G35" s="210"/>
      <c r="H35" s="187"/>
      <c r="I35" s="187"/>
      <c r="J35" s="187"/>
      <c r="K35" s="187"/>
      <c r="L35" s="187"/>
      <c r="M35" s="187"/>
      <c r="N35" s="187"/>
      <c r="O35" s="187"/>
      <c r="P35" s="187"/>
      <c r="Q35" s="187"/>
      <c r="R35" s="187"/>
      <c r="S35" s="187"/>
    </row>
    <row r="36" spans="2:20" ht="15.75" customHeight="1" x14ac:dyDescent="0.3">
      <c r="C36" s="137"/>
      <c r="D36" s="137"/>
      <c r="E36" s="137"/>
      <c r="R36" s="293" t="s">
        <v>219</v>
      </c>
      <c r="S36" s="294"/>
      <c r="T36" s="191"/>
    </row>
    <row r="37" spans="2:20" ht="15.75" customHeight="1" x14ac:dyDescent="0.3">
      <c r="B37" s="184" t="s">
        <v>218</v>
      </c>
      <c r="C37" s="185" t="s">
        <v>1</v>
      </c>
      <c r="D37" s="185"/>
      <c r="E37" s="185"/>
      <c r="F37" s="515" t="s">
        <v>33</v>
      </c>
      <c r="G37" s="549" t="s">
        <v>34</v>
      </c>
      <c r="H37" s="185"/>
      <c r="I37" s="185"/>
      <c r="J37" s="185"/>
      <c r="K37" s="185"/>
      <c r="L37" s="185"/>
      <c r="M37" s="185" t="s">
        <v>35</v>
      </c>
      <c r="N37" s="185" t="s">
        <v>36</v>
      </c>
      <c r="O37" s="186"/>
      <c r="P37" s="186"/>
      <c r="Q37" s="186"/>
      <c r="R37" s="187" t="s">
        <v>79</v>
      </c>
      <c r="S37" s="188"/>
      <c r="T37" s="191"/>
    </row>
    <row r="38" spans="2:20" ht="15.75" customHeight="1" x14ac:dyDescent="0.3">
      <c r="B38" s="189"/>
      <c r="C38" s="145"/>
      <c r="D38" s="145"/>
      <c r="E38" s="145"/>
      <c r="F38" s="516"/>
      <c r="G38" s="550"/>
      <c r="H38" s="145"/>
      <c r="I38" s="145"/>
      <c r="J38" s="145"/>
      <c r="K38" s="145"/>
      <c r="L38" s="145"/>
      <c r="M38" s="145"/>
      <c r="N38" s="145"/>
      <c r="O38" s="136"/>
      <c r="P38" s="136"/>
      <c r="Q38" s="136"/>
    </row>
    <row r="39" spans="2:20" ht="15.75" customHeight="1" x14ac:dyDescent="0.3">
      <c r="B39" s="189"/>
      <c r="C39" s="482"/>
      <c r="D39" s="482"/>
      <c r="E39" s="482"/>
      <c r="F39" s="516"/>
      <c r="G39" s="550"/>
      <c r="H39" s="482"/>
      <c r="I39" s="482"/>
      <c r="J39" s="482"/>
      <c r="K39" s="482"/>
      <c r="L39" s="482"/>
      <c r="M39" s="482"/>
      <c r="N39" s="482"/>
      <c r="O39" s="136"/>
      <c r="P39" s="136"/>
      <c r="Q39" s="136"/>
    </row>
    <row r="40" spans="2:20" ht="15.75" customHeight="1" x14ac:dyDescent="0.3">
      <c r="B40" s="189"/>
      <c r="C40" s="482"/>
      <c r="D40" s="482"/>
      <c r="E40" s="482"/>
      <c r="F40" s="516"/>
      <c r="G40" s="550"/>
      <c r="H40" s="482"/>
      <c r="I40" s="482"/>
      <c r="J40" s="482"/>
      <c r="K40" s="482"/>
      <c r="L40" s="482"/>
      <c r="M40" s="482"/>
      <c r="N40" s="482"/>
      <c r="O40" s="136"/>
      <c r="P40" s="136"/>
      <c r="Q40" s="136"/>
    </row>
    <row r="41" spans="2:20" ht="15.75" customHeight="1" x14ac:dyDescent="0.3">
      <c r="B41" s="189"/>
      <c r="C41" s="482"/>
      <c r="D41" s="482"/>
      <c r="E41" s="482"/>
      <c r="F41" s="516"/>
      <c r="G41" s="550"/>
      <c r="H41" s="482"/>
      <c r="I41" s="482"/>
      <c r="J41" s="482"/>
      <c r="K41" s="482"/>
      <c r="L41" s="482"/>
      <c r="M41" s="482"/>
      <c r="N41" s="482"/>
      <c r="O41" s="136"/>
      <c r="P41" s="136"/>
      <c r="Q41" s="136"/>
    </row>
    <row r="42" spans="2:20" ht="15.75" customHeight="1" x14ac:dyDescent="0.3">
      <c r="B42" s="189"/>
      <c r="C42" s="482"/>
      <c r="D42" s="482"/>
      <c r="E42" s="482"/>
      <c r="F42" s="516"/>
      <c r="G42" s="550"/>
      <c r="H42" s="482"/>
      <c r="I42" s="482"/>
      <c r="J42" s="482"/>
      <c r="K42" s="482"/>
      <c r="L42" s="482"/>
      <c r="M42" s="482"/>
      <c r="N42" s="482"/>
      <c r="O42" s="136"/>
      <c r="P42" s="136"/>
      <c r="Q42" s="136"/>
    </row>
    <row r="43" spans="2:20" ht="15.75" customHeight="1" x14ac:dyDescent="0.3">
      <c r="B43" s="146"/>
      <c r="C43" s="145"/>
      <c r="D43" s="145"/>
      <c r="E43" s="145"/>
      <c r="F43" s="516"/>
    </row>
    <row r="44" spans="2:20" ht="15.75" customHeight="1" x14ac:dyDescent="0.3">
      <c r="B44" s="146"/>
      <c r="C44" s="469"/>
      <c r="D44" s="469"/>
      <c r="E44" s="469"/>
      <c r="F44" s="516"/>
    </row>
    <row r="45" spans="2:20" ht="15.75" customHeight="1" x14ac:dyDescent="0.3">
      <c r="B45" s="204"/>
      <c r="C45" s="205"/>
      <c r="D45" s="205"/>
      <c r="E45" s="205"/>
      <c r="F45" s="158"/>
      <c r="G45" s="207"/>
      <c r="H45" s="207"/>
      <c r="I45" s="207"/>
      <c r="J45" s="207"/>
      <c r="K45" s="207"/>
      <c r="L45" s="207"/>
      <c r="M45" s="161"/>
      <c r="N45" s="208"/>
      <c r="O45" s="209"/>
      <c r="P45" s="209"/>
      <c r="Q45" s="209"/>
      <c r="R45" s="143"/>
      <c r="S45" s="143"/>
      <c r="T45" s="146"/>
    </row>
    <row r="46" spans="2:20" ht="15.75" customHeight="1" x14ac:dyDescent="0.3">
      <c r="B46" s="204"/>
      <c r="C46" s="205"/>
      <c r="D46" s="205"/>
      <c r="E46" s="205"/>
      <c r="F46" s="158"/>
      <c r="G46" s="207"/>
      <c r="H46" s="207"/>
      <c r="I46" s="207"/>
      <c r="J46" s="207"/>
      <c r="K46" s="207"/>
      <c r="L46" s="207"/>
      <c r="M46" s="161"/>
      <c r="N46" s="208"/>
      <c r="O46" s="209"/>
      <c r="P46" s="209"/>
      <c r="Q46" s="209"/>
      <c r="R46" s="143"/>
      <c r="S46" s="143"/>
      <c r="T46" s="146"/>
    </row>
    <row r="47" spans="2:20" ht="15.75" customHeight="1" x14ac:dyDescent="0.3">
      <c r="P47" s="211"/>
      <c r="Q47" s="143"/>
      <c r="R47" s="143"/>
      <c r="S47" s="143"/>
      <c r="T47" s="212"/>
    </row>
    <row r="48" spans="2:20" ht="15.75" customHeight="1" x14ac:dyDescent="0.3">
      <c r="P48" s="143"/>
      <c r="Q48" s="143"/>
      <c r="R48" s="143"/>
      <c r="S48" s="143"/>
      <c r="T48" s="146"/>
    </row>
    <row r="49" spans="22:23" ht="15.75" customHeight="1" x14ac:dyDescent="0.3"/>
    <row r="50" spans="22:23" ht="15.75" customHeight="1" x14ac:dyDescent="0.3"/>
    <row r="51" spans="22:23" ht="15.75" customHeight="1" x14ac:dyDescent="0.3"/>
    <row r="52" spans="22:23" ht="15.75" customHeight="1" x14ac:dyDescent="0.3">
      <c r="V52" s="135" t="s">
        <v>202</v>
      </c>
      <c r="W52" s="168">
        <f>W16</f>
        <v>7266.38</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row r="61" spans="22:23" ht="15.75" customHeight="1" x14ac:dyDescent="0.3"/>
  </sheetData>
  <mergeCells count="7">
    <mergeCell ref="U4:W4"/>
    <mergeCell ref="U5:W5"/>
    <mergeCell ref="B33:I33"/>
    <mergeCell ref="B25:G25"/>
    <mergeCell ref="B24:G24"/>
    <mergeCell ref="B20:G20"/>
    <mergeCell ref="B22:G22"/>
  </mergeCells>
  <conditionalFormatting sqref="A7:P7 A10:P15 A9 N8:P9 R7:S15 U7:X15">
    <cfRule type="expression" dxfId="26" priority="20">
      <formula>MOD(ROW(),2)=0</formula>
    </cfRule>
  </conditionalFormatting>
  <conditionalFormatting sqref="B9:M9">
    <cfRule type="expression" dxfId="25" priority="15">
      <formula>MOD(ROW(),2)=0</formula>
    </cfRule>
  </conditionalFormatting>
  <conditionalFormatting sqref="A8">
    <cfRule type="expression" dxfId="24" priority="14">
      <formula>MOD(ROW(),2)=0</formula>
    </cfRule>
  </conditionalFormatting>
  <conditionalFormatting sqref="B8:E8 J8:M8 G8">
    <cfRule type="expression" dxfId="23" priority="13">
      <formula>MOD(ROW(),2)=0</formula>
    </cfRule>
  </conditionalFormatting>
  <conditionalFormatting sqref="H8:I8">
    <cfRule type="expression" dxfId="22" priority="12">
      <formula>MOD(ROW(),2)=0</formula>
    </cfRule>
  </conditionalFormatting>
  <conditionalFormatting sqref="F8">
    <cfRule type="expression" dxfId="21" priority="11">
      <formula>MOD(ROW(),2)=0</formula>
    </cfRule>
  </conditionalFormatting>
  <hyperlinks>
    <hyperlink ref="B25" r:id="rId1" xr:uid="{00000000-0004-0000-2A00-000000000000}"/>
  </hyperlinks>
  <printOptions horizontalCentered="1" gridLines="1"/>
  <pageMargins left="0" right="0" top="0.75" bottom="0.75" header="0.3" footer="0.3"/>
  <pageSetup scale="49"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pageSetUpPr fitToPage="1"/>
  </sheetPr>
  <dimension ref="A1:X60"/>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AB61" sqref="AB61"/>
    </sheetView>
  </sheetViews>
  <sheetFormatPr defaultColWidth="9.109375" defaultRowHeight="14.4" x14ac:dyDescent="0.3"/>
  <cols>
    <col min="1" max="1" width="7.88671875" style="135" customWidth="1"/>
    <col min="2" max="2" width="69.88671875" style="135" customWidth="1"/>
    <col min="3" max="3" width="48.5546875" style="135" bestFit="1" customWidth="1"/>
    <col min="4"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109375" style="135" customWidth="1"/>
    <col min="14" max="14" width="15.88671875" style="135" bestFit="1" customWidth="1"/>
    <col min="15" max="15" width="13.6640625" style="135" customWidth="1"/>
    <col min="16" max="16" width="15.88671875" style="135" bestFit="1" customWidth="1"/>
    <col min="17" max="17" width="3.109375" style="135" customWidth="1"/>
    <col min="18" max="18" width="16.6640625" style="135" customWidth="1"/>
    <col min="19" max="19" width="15.88671875" style="135" bestFit="1" customWidth="1"/>
    <col min="20" max="20" width="3.44140625" style="140" customWidth="1"/>
    <col min="21" max="21" width="14" style="135" bestFit="1" customWidth="1"/>
    <col min="22" max="22" width="14.33203125" style="135" bestFit="1" customWidth="1"/>
    <col min="23" max="23" width="14" style="135" bestFit="1" customWidth="1"/>
    <col min="24" max="24" width="14.33203125" style="135" customWidth="1"/>
    <col min="25" max="16384" width="9.109375" style="135"/>
  </cols>
  <sheetData>
    <row r="1" spans="1:24" ht="15.75" customHeight="1" x14ac:dyDescent="0.3">
      <c r="A1" s="132" t="s">
        <v>125</v>
      </c>
    </row>
    <row r="2" spans="1:24" ht="15.75" customHeight="1" x14ac:dyDescent="0.3">
      <c r="A2" s="138" t="str">
        <f>('#1461 Inlet Grove Comm HS '!A2)</f>
        <v>Federal Grant Allocations/Reimbursements as of: 08/30/2024</v>
      </c>
      <c r="B2" s="193"/>
      <c r="N2" s="139"/>
      <c r="O2" s="139"/>
      <c r="Q2" s="140"/>
      <c r="R2" s="140"/>
      <c r="S2" s="140"/>
    </row>
    <row r="3" spans="1:24" ht="15.75" customHeight="1" x14ac:dyDescent="0.3">
      <c r="A3" s="141" t="s">
        <v>124</v>
      </c>
      <c r="B3" s="132"/>
      <c r="D3" s="132"/>
      <c r="E3" s="132"/>
      <c r="F3" s="132"/>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'#4090 SLAM MS'!X6</f>
        <v>Available Budget as of 08/30/24</v>
      </c>
    </row>
    <row r="7" spans="1:24" ht="15.75" customHeight="1" x14ac:dyDescent="0.3">
      <c r="A7" s="137">
        <v>4201</v>
      </c>
      <c r="B7" s="135" t="s">
        <v>208</v>
      </c>
      <c r="C7" s="351" t="s">
        <v>93</v>
      </c>
      <c r="D7" s="178" t="s">
        <v>270</v>
      </c>
      <c r="E7" s="178" t="s">
        <v>301</v>
      </c>
      <c r="F7" s="137" t="s">
        <v>302</v>
      </c>
      <c r="G7" s="137" t="s">
        <v>6</v>
      </c>
      <c r="H7" s="289">
        <v>1.8800000000000001E-2</v>
      </c>
      <c r="I7" s="289">
        <v>0.161</v>
      </c>
      <c r="J7" s="166">
        <v>45838</v>
      </c>
      <c r="K7" s="166">
        <v>45839</v>
      </c>
      <c r="L7" s="166">
        <v>45474</v>
      </c>
      <c r="M7" s="137" t="s">
        <v>296</v>
      </c>
      <c r="N7" s="354">
        <v>241867.75</v>
      </c>
      <c r="O7" s="459">
        <v>0</v>
      </c>
      <c r="P7" s="356">
        <f>N7+O7</f>
        <v>241867.75</v>
      </c>
      <c r="Q7" s="172"/>
      <c r="R7" s="335">
        <v>0</v>
      </c>
      <c r="S7" s="356">
        <f>P7-R7</f>
        <v>241867.75</v>
      </c>
      <c r="T7" s="172"/>
      <c r="U7" s="354">
        <v>0</v>
      </c>
      <c r="V7" s="355">
        <v>0</v>
      </c>
      <c r="W7" s="439">
        <f>U7+V7</f>
        <v>0</v>
      </c>
      <c r="X7" s="430">
        <f>S7-W7</f>
        <v>241867.75</v>
      </c>
    </row>
    <row r="8" spans="1:24" ht="15.75" customHeight="1" x14ac:dyDescent="0.3">
      <c r="A8" s="158">
        <v>4228</v>
      </c>
      <c r="B8" s="135" t="s">
        <v>285</v>
      </c>
      <c r="C8" s="509" t="s">
        <v>286</v>
      </c>
      <c r="D8" s="137" t="s">
        <v>287</v>
      </c>
      <c r="E8" s="137" t="s">
        <v>280</v>
      </c>
      <c r="F8" s="166" t="s">
        <v>288</v>
      </c>
      <c r="G8" s="137" t="s">
        <v>6</v>
      </c>
      <c r="H8" s="289">
        <v>1.8800000000000001E-2</v>
      </c>
      <c r="I8" s="289">
        <v>0.161</v>
      </c>
      <c r="J8" s="166">
        <v>45565</v>
      </c>
      <c r="K8" s="166">
        <v>45566</v>
      </c>
      <c r="L8" s="166">
        <v>45314</v>
      </c>
      <c r="M8" s="137" t="s">
        <v>289</v>
      </c>
      <c r="N8" s="357">
        <v>31524.12</v>
      </c>
      <c r="O8" s="460"/>
      <c r="P8" s="345">
        <f>N8+O8</f>
        <v>31524.12</v>
      </c>
      <c r="Q8" s="172"/>
      <c r="R8" s="463"/>
      <c r="S8" s="345">
        <f>P8-R8</f>
        <v>31524.12</v>
      </c>
      <c r="T8" s="172"/>
      <c r="U8" s="357">
        <v>0</v>
      </c>
      <c r="V8" s="344"/>
      <c r="W8" s="419">
        <f t="shared" ref="W8" si="0">U8+V8</f>
        <v>0</v>
      </c>
      <c r="X8" s="402">
        <f t="shared" ref="X8" si="1">S8-W8</f>
        <v>31524.12</v>
      </c>
    </row>
    <row r="9" spans="1:24" ht="15.75" customHeight="1" x14ac:dyDescent="0.3">
      <c r="A9" s="137">
        <v>4450</v>
      </c>
      <c r="B9" s="135" t="s">
        <v>184</v>
      </c>
      <c r="C9" s="282" t="s">
        <v>174</v>
      </c>
      <c r="D9" s="137" t="s">
        <v>175</v>
      </c>
      <c r="E9" s="281" t="s">
        <v>194</v>
      </c>
      <c r="F9" s="137" t="s">
        <v>185</v>
      </c>
      <c r="G9" s="137" t="s">
        <v>6</v>
      </c>
      <c r="H9" s="289">
        <v>0.05</v>
      </c>
      <c r="I9" s="289">
        <v>0.161</v>
      </c>
      <c r="J9" s="166">
        <v>45565</v>
      </c>
      <c r="K9" s="166">
        <v>45565</v>
      </c>
      <c r="L9" s="166">
        <v>44279</v>
      </c>
      <c r="M9" s="137" t="s">
        <v>186</v>
      </c>
      <c r="N9" s="343">
        <v>11554.09</v>
      </c>
      <c r="O9" s="344">
        <v>0</v>
      </c>
      <c r="P9" s="345">
        <f t="shared" ref="P9:P16" si="2">N9+O9</f>
        <v>11554.09</v>
      </c>
      <c r="Q9" s="130"/>
      <c r="R9" s="357">
        <v>0</v>
      </c>
      <c r="S9" s="345">
        <f t="shared" ref="S9:S16" si="3">P9-R9</f>
        <v>11554.09</v>
      </c>
      <c r="T9" s="172"/>
      <c r="U9" s="357">
        <v>0</v>
      </c>
      <c r="V9" s="344">
        <v>0</v>
      </c>
      <c r="W9" s="345">
        <f t="shared" ref="W9:W16" si="4">U9+V9</f>
        <v>0</v>
      </c>
      <c r="X9" s="402">
        <f t="shared" ref="X9:X16" si="5">S9-W9</f>
        <v>11554.09</v>
      </c>
    </row>
    <row r="10" spans="1:24" ht="15.75" customHeight="1" x14ac:dyDescent="0.3">
      <c r="A10" s="137">
        <v>4452</v>
      </c>
      <c r="B10" s="135" t="s">
        <v>246</v>
      </c>
      <c r="C10" s="483" t="s">
        <v>174</v>
      </c>
      <c r="D10" s="137" t="s">
        <v>175</v>
      </c>
      <c r="E10" s="281" t="s">
        <v>230</v>
      </c>
      <c r="F10" s="137" t="s">
        <v>231</v>
      </c>
      <c r="G10" s="137" t="s">
        <v>6</v>
      </c>
      <c r="H10" s="289">
        <v>0.05</v>
      </c>
      <c r="I10" s="289">
        <v>0.161</v>
      </c>
      <c r="J10" s="166">
        <v>45565</v>
      </c>
      <c r="K10" s="166">
        <v>45565</v>
      </c>
      <c r="L10" s="166">
        <v>44279</v>
      </c>
      <c r="M10" s="137" t="s">
        <v>177</v>
      </c>
      <c r="N10" s="343">
        <v>134731.29999999999</v>
      </c>
      <c r="O10" s="344">
        <v>21.1</v>
      </c>
      <c r="P10" s="345">
        <f t="shared" si="2"/>
        <v>134752.4</v>
      </c>
      <c r="Q10" s="481"/>
      <c r="R10" s="357">
        <v>134752.4</v>
      </c>
      <c r="S10" s="345">
        <f t="shared" si="3"/>
        <v>0</v>
      </c>
      <c r="T10" s="172"/>
      <c r="U10" s="357">
        <v>0</v>
      </c>
      <c r="V10" s="344">
        <v>0</v>
      </c>
      <c r="W10" s="345">
        <f t="shared" si="4"/>
        <v>0</v>
      </c>
      <c r="X10" s="402">
        <f t="shared" si="5"/>
        <v>0</v>
      </c>
    </row>
    <row r="11" spans="1:24" ht="15.75" customHeight="1" x14ac:dyDescent="0.3">
      <c r="A11" s="137">
        <v>4454</v>
      </c>
      <c r="B11" s="135" t="s">
        <v>247</v>
      </c>
      <c r="C11" s="483" t="s">
        <v>174</v>
      </c>
      <c r="D11" s="137" t="s">
        <v>175</v>
      </c>
      <c r="E11" s="281" t="s">
        <v>232</v>
      </c>
      <c r="F11" s="137" t="s">
        <v>245</v>
      </c>
      <c r="G11" s="137" t="s">
        <v>6</v>
      </c>
      <c r="H11" s="289">
        <v>0.05</v>
      </c>
      <c r="I11" s="289">
        <v>0.161</v>
      </c>
      <c r="J11" s="166">
        <v>45565</v>
      </c>
      <c r="K11" s="166">
        <v>45565</v>
      </c>
      <c r="L11" s="166">
        <v>44279</v>
      </c>
      <c r="M11" s="137" t="s">
        <v>209</v>
      </c>
      <c r="N11" s="343">
        <v>8463.68</v>
      </c>
      <c r="O11" s="344">
        <v>155.94</v>
      </c>
      <c r="P11" s="345">
        <f t="shared" si="2"/>
        <v>8619.6200000000008</v>
      </c>
      <c r="Q11" s="481"/>
      <c r="R11" s="357"/>
      <c r="S11" s="345">
        <f t="shared" si="3"/>
        <v>8619.6200000000008</v>
      </c>
      <c r="T11" s="172"/>
      <c r="U11" s="357">
        <v>0</v>
      </c>
      <c r="V11" s="344">
        <v>0</v>
      </c>
      <c r="W11" s="345">
        <f t="shared" si="4"/>
        <v>0</v>
      </c>
      <c r="X11" s="402">
        <f t="shared" si="5"/>
        <v>8619.6200000000008</v>
      </c>
    </row>
    <row r="12" spans="1:24" ht="15.75" customHeight="1" x14ac:dyDescent="0.3">
      <c r="A12" s="137">
        <v>4457</v>
      </c>
      <c r="B12" s="135" t="s">
        <v>248</v>
      </c>
      <c r="C12" s="483" t="s">
        <v>174</v>
      </c>
      <c r="D12" s="137" t="s">
        <v>175</v>
      </c>
      <c r="E12" s="281" t="s">
        <v>234</v>
      </c>
      <c r="F12" s="137" t="s">
        <v>233</v>
      </c>
      <c r="G12" s="137" t="s">
        <v>6</v>
      </c>
      <c r="H12" s="289">
        <v>0.05</v>
      </c>
      <c r="I12" s="289">
        <v>0.161</v>
      </c>
      <c r="J12" s="166">
        <v>45565</v>
      </c>
      <c r="K12" s="166">
        <v>45565</v>
      </c>
      <c r="L12" s="166">
        <v>44279</v>
      </c>
      <c r="M12" s="137" t="s">
        <v>235</v>
      </c>
      <c r="N12" s="343">
        <v>4028.47</v>
      </c>
      <c r="O12" s="344"/>
      <c r="P12" s="345">
        <f t="shared" si="2"/>
        <v>4028.47</v>
      </c>
      <c r="Q12" s="481"/>
      <c r="R12" s="357"/>
      <c r="S12" s="345">
        <f t="shared" si="3"/>
        <v>4028.47</v>
      </c>
      <c r="T12" s="172"/>
      <c r="U12" s="357">
        <v>0</v>
      </c>
      <c r="V12" s="344">
        <v>0</v>
      </c>
      <c r="W12" s="345">
        <f t="shared" si="4"/>
        <v>0</v>
      </c>
      <c r="X12" s="402">
        <f t="shared" si="5"/>
        <v>4028.47</v>
      </c>
    </row>
    <row r="13" spans="1:24" ht="15.75" customHeight="1" x14ac:dyDescent="0.3">
      <c r="A13" s="137">
        <v>4459</v>
      </c>
      <c r="B13" s="135" t="s">
        <v>192</v>
      </c>
      <c r="C13" s="483" t="s">
        <v>174</v>
      </c>
      <c r="D13" s="137" t="s">
        <v>175</v>
      </c>
      <c r="E13" s="281" t="s">
        <v>193</v>
      </c>
      <c r="F13" s="137" t="s">
        <v>176</v>
      </c>
      <c r="G13" s="137" t="s">
        <v>6</v>
      </c>
      <c r="H13" s="289">
        <v>0.05</v>
      </c>
      <c r="I13" s="289">
        <v>0.161</v>
      </c>
      <c r="J13" s="166">
        <v>45565</v>
      </c>
      <c r="K13" s="166">
        <v>45565</v>
      </c>
      <c r="L13" s="166">
        <v>44279</v>
      </c>
      <c r="M13" s="137" t="s">
        <v>177</v>
      </c>
      <c r="N13" s="343">
        <v>538925.18999999994</v>
      </c>
      <c r="O13" s="344">
        <v>84.43</v>
      </c>
      <c r="P13" s="345">
        <f t="shared" si="2"/>
        <v>539009.62</v>
      </c>
      <c r="Q13" s="481"/>
      <c r="R13" s="357">
        <v>539009.62</v>
      </c>
      <c r="S13" s="345">
        <f t="shared" si="3"/>
        <v>0</v>
      </c>
      <c r="T13" s="172"/>
      <c r="U13" s="357">
        <v>0</v>
      </c>
      <c r="V13" s="344">
        <v>0</v>
      </c>
      <c r="W13" s="345">
        <f t="shared" si="4"/>
        <v>0</v>
      </c>
      <c r="X13" s="402">
        <f t="shared" si="5"/>
        <v>0</v>
      </c>
    </row>
    <row r="14" spans="1:24" ht="15.75" customHeight="1" x14ac:dyDescent="0.3">
      <c r="A14" s="137">
        <v>4461</v>
      </c>
      <c r="B14" s="135" t="s">
        <v>249</v>
      </c>
      <c r="C14" s="483" t="s">
        <v>174</v>
      </c>
      <c r="D14" s="137" t="s">
        <v>175</v>
      </c>
      <c r="E14" s="281" t="s">
        <v>236</v>
      </c>
      <c r="F14" s="137" t="s">
        <v>237</v>
      </c>
      <c r="G14" s="137" t="s">
        <v>6</v>
      </c>
      <c r="H14" s="289">
        <v>0.05</v>
      </c>
      <c r="I14" s="289">
        <v>0.161</v>
      </c>
      <c r="J14" s="166">
        <v>45565</v>
      </c>
      <c r="K14" s="166">
        <v>45565</v>
      </c>
      <c r="L14" s="166">
        <v>44279</v>
      </c>
      <c r="M14" s="137" t="s">
        <v>238</v>
      </c>
      <c r="N14" s="343">
        <v>4511.1499999999996</v>
      </c>
      <c r="O14" s="344"/>
      <c r="P14" s="345">
        <f t="shared" si="2"/>
        <v>4511.1499999999996</v>
      </c>
      <c r="Q14" s="481"/>
      <c r="R14" s="357"/>
      <c r="S14" s="345">
        <f t="shared" si="3"/>
        <v>4511.1499999999996</v>
      </c>
      <c r="T14" s="172"/>
      <c r="U14" s="357">
        <v>0</v>
      </c>
      <c r="V14" s="344">
        <v>0</v>
      </c>
      <c r="W14" s="345">
        <f t="shared" si="4"/>
        <v>0</v>
      </c>
      <c r="X14" s="402">
        <f t="shared" si="5"/>
        <v>4511.1499999999996</v>
      </c>
    </row>
    <row r="15" spans="1:24" ht="15.75" customHeight="1" x14ac:dyDescent="0.3">
      <c r="A15" s="137">
        <v>4462</v>
      </c>
      <c r="B15" s="135" t="s">
        <v>269</v>
      </c>
      <c r="C15" s="483" t="s">
        <v>174</v>
      </c>
      <c r="D15" s="137" t="s">
        <v>175</v>
      </c>
      <c r="E15" s="281" t="s">
        <v>239</v>
      </c>
      <c r="F15" s="137" t="s">
        <v>240</v>
      </c>
      <c r="G15" s="137" t="s">
        <v>6</v>
      </c>
      <c r="H15" s="289">
        <v>0.05</v>
      </c>
      <c r="I15" s="289">
        <v>0.161</v>
      </c>
      <c r="J15" s="166">
        <v>45565</v>
      </c>
      <c r="K15" s="166">
        <v>45565</v>
      </c>
      <c r="L15" s="166">
        <v>44279</v>
      </c>
      <c r="M15" s="137" t="s">
        <v>241</v>
      </c>
      <c r="N15" s="343">
        <v>6671.92</v>
      </c>
      <c r="O15" s="344"/>
      <c r="P15" s="345">
        <f t="shared" si="2"/>
        <v>6671.92</v>
      </c>
      <c r="Q15" s="481"/>
      <c r="R15" s="357"/>
      <c r="S15" s="345">
        <f t="shared" si="3"/>
        <v>6671.92</v>
      </c>
      <c r="T15" s="172"/>
      <c r="U15" s="357">
        <v>6671.92</v>
      </c>
      <c r="V15" s="344">
        <v>0</v>
      </c>
      <c r="W15" s="345">
        <f t="shared" si="4"/>
        <v>6671.92</v>
      </c>
      <c r="X15" s="402">
        <f t="shared" si="5"/>
        <v>0</v>
      </c>
    </row>
    <row r="16" spans="1:24" ht="15.75" customHeight="1" x14ac:dyDescent="0.3">
      <c r="A16" s="137">
        <v>4463</v>
      </c>
      <c r="B16" s="135" t="s">
        <v>251</v>
      </c>
      <c r="C16" s="483" t="s">
        <v>174</v>
      </c>
      <c r="D16" s="137" t="s">
        <v>175</v>
      </c>
      <c r="E16" s="281" t="s">
        <v>242</v>
      </c>
      <c r="F16" s="137" t="s">
        <v>243</v>
      </c>
      <c r="G16" s="137" t="s">
        <v>6</v>
      </c>
      <c r="H16" s="289">
        <v>0.05</v>
      </c>
      <c r="I16" s="289">
        <v>0.161</v>
      </c>
      <c r="J16" s="166">
        <v>45565</v>
      </c>
      <c r="K16" s="166">
        <v>45565</v>
      </c>
      <c r="L16" s="166">
        <v>44279</v>
      </c>
      <c r="M16" s="137" t="s">
        <v>244</v>
      </c>
      <c r="N16" s="343">
        <v>22499.93</v>
      </c>
      <c r="O16" s="344"/>
      <c r="P16" s="345">
        <f t="shared" si="2"/>
        <v>22499.93</v>
      </c>
      <c r="Q16" s="481"/>
      <c r="R16" s="357"/>
      <c r="S16" s="345">
        <f t="shared" si="3"/>
        <v>22499.93</v>
      </c>
      <c r="T16" s="172"/>
      <c r="U16" s="357">
        <v>16471.099999999999</v>
      </c>
      <c r="V16" s="344">
        <v>0</v>
      </c>
      <c r="W16" s="345">
        <f t="shared" si="4"/>
        <v>16471.099999999999</v>
      </c>
      <c r="X16" s="402">
        <f t="shared" si="5"/>
        <v>6028.8300000000017</v>
      </c>
    </row>
    <row r="17" spans="2:24" ht="15.75" customHeight="1" thickBot="1" x14ac:dyDescent="0.35">
      <c r="C17" s="229"/>
      <c r="D17" s="137"/>
      <c r="E17" s="137"/>
      <c r="J17" s="192"/>
      <c r="K17" s="192"/>
      <c r="L17" s="192" t="s">
        <v>89</v>
      </c>
      <c r="M17" s="169" t="s">
        <v>37</v>
      </c>
      <c r="N17" s="346">
        <f>SUM(N7:N16)</f>
        <v>1004777.6</v>
      </c>
      <c r="O17" s="347">
        <f>SUM(O7:O16)</f>
        <v>261.47000000000003</v>
      </c>
      <c r="P17" s="348">
        <f>SUM(P7:P16)</f>
        <v>1005039.0700000001</v>
      </c>
      <c r="Q17" s="130" t="s">
        <v>89</v>
      </c>
      <c r="R17" s="346">
        <f>SUM(R7:R16)</f>
        <v>673762.02</v>
      </c>
      <c r="S17" s="348">
        <f>SUM(S7:S16)</f>
        <v>331277.05</v>
      </c>
      <c r="T17" s="130"/>
      <c r="U17" s="346">
        <f>SUM(U7:U16)</f>
        <v>23143.019999999997</v>
      </c>
      <c r="V17" s="347">
        <f>SUM(V7:V16)</f>
        <v>0</v>
      </c>
      <c r="W17" s="348">
        <f>SUM(W7:W16)</f>
        <v>23143.019999999997</v>
      </c>
      <c r="X17" s="424">
        <f>SUM(X7:X16)</f>
        <v>308134.03000000003</v>
      </c>
    </row>
    <row r="18" spans="2:24" ht="15.75" customHeight="1" thickTop="1" x14ac:dyDescent="0.3">
      <c r="C18" s="137"/>
      <c r="D18" s="137"/>
      <c r="E18" s="137"/>
      <c r="J18" s="192"/>
      <c r="K18" s="192"/>
      <c r="L18" s="192"/>
      <c r="M18" s="169"/>
      <c r="N18" s="168"/>
      <c r="O18" s="168"/>
      <c r="P18" s="168"/>
      <c r="Q18" s="168"/>
      <c r="R18" s="168"/>
      <c r="S18" s="168"/>
      <c r="T18" s="167"/>
    </row>
    <row r="19" spans="2:24" ht="15.75" customHeight="1" x14ac:dyDescent="0.3">
      <c r="B19" s="132" t="s">
        <v>109</v>
      </c>
      <c r="C19" s="178"/>
      <c r="D19" s="178"/>
      <c r="E19" s="178"/>
    </row>
    <row r="20" spans="2:24" ht="15.75" customHeight="1" x14ac:dyDescent="0.3">
      <c r="B20" s="582" t="s">
        <v>216</v>
      </c>
      <c r="C20" s="582"/>
      <c r="D20" s="582"/>
      <c r="E20" s="582"/>
      <c r="F20" s="582"/>
      <c r="G20" s="582"/>
    </row>
    <row r="21" spans="2:24" ht="15.75" customHeight="1" x14ac:dyDescent="0.3">
      <c r="C21" s="178"/>
      <c r="D21" s="178"/>
      <c r="E21" s="178"/>
      <c r="R21" s="130"/>
      <c r="S21" s="130"/>
      <c r="T21" s="172"/>
    </row>
    <row r="22" spans="2:24" ht="15.75" customHeight="1" x14ac:dyDescent="0.3">
      <c r="B22" s="582" t="s">
        <v>113</v>
      </c>
      <c r="C22" s="582"/>
      <c r="D22" s="582"/>
      <c r="E22" s="582"/>
      <c r="F22" s="582"/>
      <c r="G22" s="582"/>
      <c r="R22" s="130"/>
      <c r="S22" s="130"/>
      <c r="T22" s="172"/>
    </row>
    <row r="23" spans="2:24" ht="15.75" customHeight="1" x14ac:dyDescent="0.3">
      <c r="B23" s="173"/>
      <c r="C23" s="173"/>
      <c r="D23" s="173"/>
      <c r="E23" s="173"/>
      <c r="F23" s="173"/>
      <c r="G23" s="174"/>
      <c r="R23" s="130"/>
      <c r="S23" s="130"/>
      <c r="T23" s="172"/>
    </row>
    <row r="24" spans="2:24" ht="15.75" customHeight="1" x14ac:dyDescent="0.3">
      <c r="B24" s="582" t="s">
        <v>134</v>
      </c>
      <c r="C24" s="582"/>
      <c r="D24" s="582"/>
      <c r="E24" s="582"/>
      <c r="F24" s="582"/>
      <c r="G24" s="582"/>
      <c r="R24" s="130"/>
      <c r="S24" s="130"/>
      <c r="T24" s="172"/>
    </row>
    <row r="25" spans="2:24" ht="15.75" customHeight="1" x14ac:dyDescent="0.3">
      <c r="B25" s="593" t="s">
        <v>133</v>
      </c>
      <c r="C25" s="582"/>
      <c r="D25" s="582"/>
      <c r="E25" s="582"/>
      <c r="F25" s="582"/>
      <c r="G25" s="582"/>
      <c r="R25" s="130"/>
      <c r="S25" s="130"/>
      <c r="T25" s="172"/>
    </row>
    <row r="26" spans="2:24" ht="15.75" customHeight="1" x14ac:dyDescent="0.3">
      <c r="B26" s="173"/>
      <c r="C26" s="173"/>
      <c r="D26" s="173"/>
      <c r="E26" s="173"/>
      <c r="F26" s="173"/>
      <c r="R26" s="130"/>
      <c r="S26" s="130"/>
      <c r="T26" s="172"/>
    </row>
    <row r="27" spans="2:24" ht="15.75" customHeight="1" x14ac:dyDescent="0.3">
      <c r="B27" s="131" t="s">
        <v>96</v>
      </c>
      <c r="C27" s="176" t="s">
        <v>99</v>
      </c>
      <c r="D27" s="176" t="s">
        <v>100</v>
      </c>
      <c r="E27" s="176"/>
      <c r="F27" s="173"/>
      <c r="R27" s="130"/>
      <c r="S27" s="130"/>
      <c r="T27" s="172"/>
    </row>
    <row r="28" spans="2:24" ht="15.75" customHeight="1" x14ac:dyDescent="0.3">
      <c r="B28" s="135" t="s">
        <v>97</v>
      </c>
      <c r="C28" s="178" t="s">
        <v>189</v>
      </c>
      <c r="D28" s="178" t="s">
        <v>103</v>
      </c>
      <c r="E28" s="178"/>
      <c r="F28" s="173"/>
      <c r="R28" s="130"/>
      <c r="S28" s="130"/>
      <c r="T28" s="172"/>
    </row>
    <row r="29" spans="2:24" ht="15.75" customHeight="1" x14ac:dyDescent="0.3">
      <c r="B29" s="135" t="s">
        <v>206</v>
      </c>
      <c r="C29" s="178" t="s">
        <v>187</v>
      </c>
      <c r="D29" s="178" t="s">
        <v>188</v>
      </c>
      <c r="E29" s="178"/>
    </row>
    <row r="30" spans="2:24" ht="15.75" customHeight="1" x14ac:dyDescent="0.3">
      <c r="C30" s="178"/>
      <c r="D30" s="178"/>
      <c r="E30" s="178"/>
    </row>
    <row r="31" spans="2:24" ht="15.75" customHeight="1" x14ac:dyDescent="0.3">
      <c r="B31" s="581" t="s">
        <v>300</v>
      </c>
      <c r="C31" s="581"/>
      <c r="D31" s="581"/>
      <c r="E31" s="581"/>
      <c r="F31" s="581"/>
      <c r="G31" s="581"/>
      <c r="H31" s="581"/>
      <c r="I31" s="581"/>
    </row>
    <row r="32" spans="2:24" ht="15.75" customHeight="1" x14ac:dyDescent="0.3">
      <c r="B32" s="128"/>
      <c r="C32" s="178"/>
      <c r="D32" s="178"/>
      <c r="E32" s="178"/>
    </row>
    <row r="33" spans="2:20" ht="15.75" customHeight="1" x14ac:dyDescent="0.3">
      <c r="B33" s="213"/>
      <c r="C33" s="210"/>
      <c r="D33" s="210"/>
      <c r="E33" s="210"/>
      <c r="F33" s="187"/>
      <c r="G33" s="210"/>
      <c r="H33" s="187"/>
      <c r="I33" s="187"/>
      <c r="J33" s="187"/>
      <c r="K33" s="187"/>
      <c r="L33" s="187"/>
      <c r="M33" s="187"/>
      <c r="N33" s="187"/>
      <c r="O33" s="187"/>
      <c r="P33" s="187"/>
      <c r="Q33" s="187"/>
      <c r="R33" s="187"/>
      <c r="S33" s="187"/>
    </row>
    <row r="34" spans="2:20" ht="15.75" customHeight="1" x14ac:dyDescent="0.3">
      <c r="C34" s="137"/>
      <c r="D34" s="137"/>
      <c r="E34" s="137"/>
      <c r="R34" s="293" t="s">
        <v>219</v>
      </c>
      <c r="S34" s="294"/>
      <c r="T34" s="191"/>
    </row>
    <row r="35" spans="2:20" ht="15.75" customHeight="1" x14ac:dyDescent="0.3">
      <c r="B35" s="184" t="s">
        <v>218</v>
      </c>
      <c r="C35" s="185" t="s">
        <v>1</v>
      </c>
      <c r="D35" s="185"/>
      <c r="E35" s="185"/>
      <c r="F35" s="185" t="s">
        <v>33</v>
      </c>
      <c r="G35" s="549" t="s">
        <v>34</v>
      </c>
      <c r="H35" s="185"/>
      <c r="I35" s="185"/>
      <c r="J35" s="185"/>
      <c r="K35" s="185"/>
      <c r="L35" s="185"/>
      <c r="M35" s="185" t="s">
        <v>35</v>
      </c>
      <c r="N35" s="185" t="s">
        <v>36</v>
      </c>
      <c r="O35" s="186"/>
      <c r="P35" s="186"/>
      <c r="Q35" s="186"/>
      <c r="R35" s="187" t="s">
        <v>79</v>
      </c>
      <c r="S35" s="188"/>
      <c r="T35" s="191"/>
    </row>
    <row r="36" spans="2:20" ht="15.75" customHeight="1" x14ac:dyDescent="0.3">
      <c r="B36" s="189"/>
      <c r="C36" s="145"/>
      <c r="D36" s="145"/>
      <c r="E36" s="145"/>
      <c r="F36" s="145"/>
      <c r="G36" s="550"/>
      <c r="H36" s="145"/>
      <c r="I36" s="145"/>
      <c r="J36" s="145"/>
      <c r="K36" s="145"/>
      <c r="L36" s="145"/>
      <c r="M36" s="145"/>
      <c r="N36" s="145"/>
      <c r="O36" s="190"/>
      <c r="P36" s="190"/>
      <c r="Q36" s="190"/>
      <c r="R36" s="140"/>
      <c r="S36" s="191"/>
      <c r="T36" s="191"/>
    </row>
    <row r="37" spans="2:20" ht="15.75" customHeight="1" x14ac:dyDescent="0.3">
      <c r="B37" s="189"/>
      <c r="C37" s="145"/>
      <c r="D37" s="145"/>
      <c r="E37" s="145"/>
      <c r="F37" s="145"/>
      <c r="G37" s="550"/>
      <c r="H37" s="145"/>
      <c r="I37" s="145"/>
      <c r="J37" s="145"/>
      <c r="K37" s="145"/>
      <c r="L37" s="145"/>
      <c r="M37" s="145"/>
      <c r="N37" s="145"/>
      <c r="O37" s="190"/>
      <c r="P37" s="190"/>
      <c r="Q37" s="190"/>
      <c r="R37" s="140"/>
      <c r="S37" s="191"/>
      <c r="T37" s="191"/>
    </row>
    <row r="38" spans="2:20" ht="15.75" customHeight="1" x14ac:dyDescent="0.3">
      <c r="B38" s="189"/>
      <c r="C38" s="482"/>
      <c r="D38" s="482"/>
      <c r="E38" s="482"/>
      <c r="F38" s="482"/>
      <c r="G38" s="550"/>
      <c r="H38" s="482"/>
      <c r="I38" s="482"/>
      <c r="J38" s="482"/>
      <c r="K38" s="482"/>
      <c r="L38" s="482"/>
      <c r="M38" s="482"/>
      <c r="N38" s="482"/>
      <c r="O38" s="190"/>
      <c r="P38" s="190"/>
      <c r="Q38" s="190"/>
      <c r="R38" s="140"/>
      <c r="S38" s="191"/>
      <c r="T38" s="191"/>
    </row>
    <row r="39" spans="2:20" ht="15.75" customHeight="1" x14ac:dyDescent="0.3">
      <c r="B39" s="189"/>
      <c r="C39" s="482"/>
      <c r="D39" s="482"/>
      <c r="E39" s="482"/>
      <c r="F39" s="482"/>
      <c r="G39" s="550"/>
      <c r="H39" s="482"/>
      <c r="I39" s="482"/>
      <c r="J39" s="482"/>
      <c r="K39" s="482"/>
      <c r="L39" s="482"/>
      <c r="M39" s="482"/>
      <c r="N39" s="482"/>
      <c r="O39" s="190"/>
      <c r="P39" s="190"/>
      <c r="Q39" s="190"/>
      <c r="R39" s="140"/>
      <c r="S39" s="191"/>
      <c r="T39" s="191"/>
    </row>
    <row r="40" spans="2:20" ht="15.75" customHeight="1" x14ac:dyDescent="0.3">
      <c r="B40" s="189"/>
      <c r="C40" s="482"/>
      <c r="D40" s="482"/>
      <c r="E40" s="482"/>
      <c r="F40" s="482"/>
      <c r="G40" s="550"/>
      <c r="H40" s="482"/>
      <c r="I40" s="482"/>
      <c r="J40" s="482"/>
      <c r="K40" s="482"/>
      <c r="L40" s="482"/>
      <c r="M40" s="482"/>
      <c r="N40" s="482"/>
      <c r="O40" s="190"/>
      <c r="P40" s="190"/>
      <c r="Q40" s="190"/>
      <c r="R40" s="140"/>
      <c r="S40" s="191"/>
      <c r="T40" s="191"/>
    </row>
    <row r="41" spans="2:20" ht="15.75" customHeight="1" x14ac:dyDescent="0.3">
      <c r="B41" s="189"/>
      <c r="C41" s="482"/>
      <c r="D41" s="482"/>
      <c r="E41" s="482"/>
      <c r="F41" s="482"/>
      <c r="G41" s="550"/>
      <c r="H41" s="482"/>
      <c r="I41" s="482"/>
      <c r="J41" s="482"/>
      <c r="K41" s="482"/>
      <c r="L41" s="482"/>
      <c r="M41" s="482"/>
      <c r="N41" s="482"/>
      <c r="O41" s="190"/>
      <c r="P41" s="190"/>
      <c r="Q41" s="190"/>
      <c r="R41" s="140"/>
      <c r="S41" s="191"/>
      <c r="T41" s="191"/>
    </row>
    <row r="42" spans="2:20" ht="15.75" customHeight="1" x14ac:dyDescent="0.3">
      <c r="B42" s="189"/>
      <c r="C42" s="145"/>
      <c r="D42" s="145"/>
      <c r="E42" s="145"/>
      <c r="F42" s="145"/>
      <c r="G42" s="550"/>
      <c r="H42" s="145"/>
      <c r="I42" s="145"/>
      <c r="J42" s="145"/>
      <c r="K42" s="145"/>
      <c r="L42" s="145"/>
      <c r="M42" s="145"/>
      <c r="N42" s="145"/>
      <c r="O42" s="190"/>
      <c r="P42" s="190"/>
      <c r="Q42" s="190"/>
      <c r="R42" s="140"/>
      <c r="S42" s="191"/>
      <c r="T42" s="191"/>
    </row>
    <row r="43" spans="2:20" ht="15.75" customHeight="1" x14ac:dyDescent="0.3">
      <c r="B43" s="189"/>
      <c r="C43" s="145"/>
      <c r="D43" s="145"/>
      <c r="E43" s="145"/>
      <c r="F43" s="145"/>
      <c r="G43" s="550"/>
      <c r="H43" s="145"/>
      <c r="I43" s="145"/>
      <c r="J43" s="145"/>
      <c r="K43" s="145"/>
      <c r="L43" s="145"/>
      <c r="M43" s="145"/>
      <c r="N43" s="145"/>
      <c r="O43" s="190"/>
      <c r="P43" s="190"/>
      <c r="Q43" s="190"/>
      <c r="R43" s="140"/>
      <c r="S43" s="191"/>
      <c r="T43" s="191"/>
    </row>
    <row r="44" spans="2:20" ht="15.75" customHeight="1" x14ac:dyDescent="0.3">
      <c r="B44" s="189"/>
      <c r="C44" s="145"/>
      <c r="D44" s="145"/>
      <c r="E44" s="145"/>
      <c r="F44" s="145"/>
      <c r="G44" s="550"/>
      <c r="H44" s="145"/>
      <c r="I44" s="145"/>
      <c r="J44" s="145"/>
      <c r="K44" s="145"/>
      <c r="L44" s="145"/>
      <c r="M44" s="145"/>
      <c r="N44" s="145"/>
      <c r="O44" s="190"/>
      <c r="P44" s="190"/>
      <c r="Q44" s="190"/>
      <c r="R44" s="140"/>
      <c r="S44" s="191"/>
      <c r="T44" s="191"/>
    </row>
    <row r="45" spans="2:20" ht="15.75" customHeight="1" x14ac:dyDescent="0.3">
      <c r="B45" s="204"/>
      <c r="C45" s="205"/>
      <c r="D45" s="205"/>
      <c r="E45" s="205"/>
      <c r="F45" s="206"/>
      <c r="G45" s="207"/>
      <c r="H45" s="207"/>
      <c r="I45" s="207"/>
      <c r="J45" s="207"/>
      <c r="K45" s="207"/>
      <c r="L45" s="207"/>
      <c r="M45" s="161"/>
      <c r="N45" s="208"/>
      <c r="O45" s="209"/>
      <c r="P45" s="211"/>
      <c r="Q45" s="209"/>
      <c r="R45" s="143"/>
      <c r="S45" s="143"/>
      <c r="T45" s="212"/>
    </row>
    <row r="46" spans="2:20" ht="15.75" customHeight="1" x14ac:dyDescent="0.3">
      <c r="B46" s="204"/>
      <c r="C46" s="205"/>
      <c r="D46" s="205"/>
      <c r="E46" s="205"/>
      <c r="F46" s="206"/>
      <c r="G46" s="207"/>
      <c r="H46" s="207"/>
      <c r="I46" s="207"/>
      <c r="J46" s="207"/>
      <c r="K46" s="207"/>
      <c r="L46" s="207"/>
      <c r="M46" s="161"/>
      <c r="N46" s="208"/>
      <c r="O46" s="209"/>
      <c r="P46" s="209"/>
      <c r="Q46" s="209"/>
    </row>
    <row r="47" spans="2:20" ht="15.75" customHeight="1" x14ac:dyDescent="0.3">
      <c r="B47" s="204"/>
      <c r="C47" s="205"/>
      <c r="D47" s="205"/>
      <c r="E47" s="205"/>
      <c r="F47" s="206"/>
      <c r="G47" s="207"/>
      <c r="H47" s="207"/>
      <c r="I47" s="207"/>
      <c r="J47" s="207"/>
      <c r="K47" s="207"/>
      <c r="L47" s="207"/>
      <c r="M47" s="161"/>
      <c r="N47" s="208"/>
      <c r="O47" s="209"/>
      <c r="P47" s="209"/>
      <c r="Q47" s="209"/>
    </row>
    <row r="48" spans="2:20" ht="15.75" customHeight="1" x14ac:dyDescent="0.3"/>
    <row r="49" spans="22:23" ht="15.75" customHeight="1" x14ac:dyDescent="0.3"/>
    <row r="50" spans="22:23" ht="15.75" customHeight="1" x14ac:dyDescent="0.3"/>
    <row r="51" spans="22:23" ht="15.75" customHeight="1" x14ac:dyDescent="0.3"/>
    <row r="52" spans="22:23" ht="15.75" customHeight="1" x14ac:dyDescent="0.3">
      <c r="V52" s="135" t="s">
        <v>203</v>
      </c>
      <c r="W52" s="168">
        <f>W17</f>
        <v>23143.019999999997</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sheetData>
  <mergeCells count="7">
    <mergeCell ref="U4:W4"/>
    <mergeCell ref="U5:W5"/>
    <mergeCell ref="B31:I31"/>
    <mergeCell ref="B25:G25"/>
    <mergeCell ref="B24:G24"/>
    <mergeCell ref="B20:G20"/>
    <mergeCell ref="B22:G22"/>
  </mergeCells>
  <conditionalFormatting sqref="A7:X7 A9:X16 N8:X8">
    <cfRule type="expression" dxfId="20" priority="17">
      <formula>MOD(ROW(),2)=0</formula>
    </cfRule>
  </conditionalFormatting>
  <conditionalFormatting sqref="A8">
    <cfRule type="expression" dxfId="19" priority="14">
      <formula>MOD(ROW(),2)=0</formula>
    </cfRule>
  </conditionalFormatting>
  <conditionalFormatting sqref="B8:E8 J8:M8 G8">
    <cfRule type="expression" dxfId="18" priority="13">
      <formula>MOD(ROW(),2)=0</formula>
    </cfRule>
  </conditionalFormatting>
  <conditionalFormatting sqref="H8:I8">
    <cfRule type="expression" dxfId="17" priority="12">
      <formula>MOD(ROW(),2)=0</formula>
    </cfRule>
  </conditionalFormatting>
  <conditionalFormatting sqref="F8">
    <cfRule type="expression" dxfId="16" priority="11">
      <formula>MOD(ROW(),2)=0</formula>
    </cfRule>
  </conditionalFormatting>
  <hyperlinks>
    <hyperlink ref="B25" r:id="rId1" xr:uid="{00000000-0004-0000-2B00-000000000000}"/>
  </hyperlinks>
  <printOptions horizontalCentered="1" gridLines="1"/>
  <pageMargins left="0" right="0" top="0.75" bottom="0.75" header="0.3" footer="0.3"/>
  <pageSetup scale="49"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A1:Y64"/>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Y10" sqref="Y10"/>
    </sheetView>
  </sheetViews>
  <sheetFormatPr defaultColWidth="9.109375" defaultRowHeight="14.4" x14ac:dyDescent="0.3"/>
  <cols>
    <col min="1" max="1" width="7.88671875" style="135" customWidth="1"/>
    <col min="2" max="2" width="62" style="135" bestFit="1" customWidth="1"/>
    <col min="3" max="3" width="35.88671875" style="135" bestFit="1" customWidth="1"/>
    <col min="4" max="4" width="14.5546875" style="135" bestFit="1" customWidth="1"/>
    <col min="5"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0.109375" style="135" customWidth="1"/>
    <col min="13" max="13" width="20.332031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4" style="135" bestFit="1" customWidth="1"/>
    <col min="22" max="22" width="14.33203125" style="135" bestFit="1" customWidth="1"/>
    <col min="23" max="23" width="14" style="135" bestFit="1" customWidth="1"/>
    <col min="24" max="24" width="14" style="135" customWidth="1"/>
    <col min="25" max="25" width="14.33203125" style="135" customWidth="1"/>
    <col min="26" max="16384" width="9.109375" style="135"/>
  </cols>
  <sheetData>
    <row r="1" spans="1:25" ht="15.75" customHeight="1" x14ac:dyDescent="0.3">
      <c r="A1" s="132" t="s">
        <v>123</v>
      </c>
      <c r="T1" s="140"/>
    </row>
    <row r="2" spans="1:25" ht="15.75" customHeight="1" x14ac:dyDescent="0.3">
      <c r="A2" s="138" t="str">
        <f>('#1461 Inlet Grove Comm HS '!A2)</f>
        <v>Federal Grant Allocations/Reimbursements as of: 08/30/2024</v>
      </c>
      <c r="B2" s="193"/>
      <c r="N2" s="139"/>
      <c r="O2" s="139"/>
      <c r="Q2" s="140"/>
      <c r="R2" s="140"/>
      <c r="S2" s="140"/>
      <c r="T2" s="140"/>
    </row>
    <row r="3" spans="1:25" ht="15.75" customHeight="1" x14ac:dyDescent="0.3">
      <c r="A3" s="141" t="s">
        <v>121</v>
      </c>
      <c r="B3" s="132"/>
      <c r="D3" s="132"/>
      <c r="E3" s="132"/>
      <c r="F3" s="132"/>
      <c r="Q3" s="140"/>
      <c r="R3" s="140"/>
      <c r="S3" s="140"/>
      <c r="T3" s="140"/>
      <c r="U3" s="136"/>
      <c r="V3" s="142"/>
    </row>
    <row r="4" spans="1:25" ht="15.75" customHeight="1" x14ac:dyDescent="0.3">
      <c r="A4" s="132" t="s">
        <v>141</v>
      </c>
      <c r="N4" s="144"/>
      <c r="O4" s="144"/>
      <c r="P4" s="144"/>
      <c r="Q4" s="145"/>
      <c r="R4" s="140"/>
      <c r="S4" s="140"/>
      <c r="T4" s="145"/>
      <c r="U4" s="577" t="s">
        <v>291</v>
      </c>
      <c r="V4" s="577"/>
      <c r="W4" s="577"/>
      <c r="X4" s="535"/>
      <c r="Y4" s="146"/>
    </row>
    <row r="5" spans="1:25" ht="15" thickBot="1" x14ac:dyDescent="0.35">
      <c r="H5" s="147"/>
      <c r="I5" s="147"/>
      <c r="N5" s="144"/>
      <c r="O5" s="144"/>
      <c r="P5" s="144"/>
      <c r="Q5" s="145"/>
      <c r="R5" s="148"/>
      <c r="S5" s="148"/>
      <c r="T5" s="145"/>
      <c r="U5" s="579"/>
      <c r="V5" s="579"/>
      <c r="W5" s="579"/>
      <c r="X5" s="536"/>
      <c r="Y5" s="149"/>
    </row>
    <row r="6" spans="1:25"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'#4091 Somerset Acd Lakes'!X6</f>
        <v>Available Budget as of 08/30/24</v>
      </c>
    </row>
    <row r="7" spans="1:25" ht="15.75" customHeight="1" x14ac:dyDescent="0.3">
      <c r="A7" s="137">
        <v>4201</v>
      </c>
      <c r="B7" s="135" t="s">
        <v>208</v>
      </c>
      <c r="C7" s="351" t="s">
        <v>93</v>
      </c>
      <c r="D7" s="178" t="s">
        <v>270</v>
      </c>
      <c r="E7" s="178" t="s">
        <v>301</v>
      </c>
      <c r="F7" s="137" t="s">
        <v>302</v>
      </c>
      <c r="G7" s="137" t="s">
        <v>6</v>
      </c>
      <c r="H7" s="289">
        <v>1.8800000000000001E-2</v>
      </c>
      <c r="I7" s="289">
        <v>0.161</v>
      </c>
      <c r="J7" s="166">
        <v>45838</v>
      </c>
      <c r="K7" s="166">
        <v>45839</v>
      </c>
      <c r="L7" s="166">
        <v>45474</v>
      </c>
      <c r="M7" s="137" t="s">
        <v>296</v>
      </c>
      <c r="N7" s="354">
        <v>28507.5</v>
      </c>
      <c r="O7" s="355">
        <v>0</v>
      </c>
      <c r="P7" s="356">
        <f>N7+O7</f>
        <v>28507.5</v>
      </c>
      <c r="Q7" s="172"/>
      <c r="R7" s="354">
        <v>0</v>
      </c>
      <c r="S7" s="356">
        <f>P7-R7</f>
        <v>28507.5</v>
      </c>
      <c r="T7" s="172"/>
      <c r="U7" s="354">
        <v>0</v>
      </c>
      <c r="V7" s="355">
        <v>0</v>
      </c>
      <c r="W7" s="439">
        <f>U7+V7</f>
        <v>0</v>
      </c>
      <c r="X7" s="356">
        <v>0</v>
      </c>
      <c r="Y7" s="430">
        <f>S7-W7</f>
        <v>28507.5</v>
      </c>
    </row>
    <row r="8" spans="1:25" ht="15.75" customHeight="1" x14ac:dyDescent="0.3">
      <c r="A8" s="137">
        <v>4452</v>
      </c>
      <c r="B8" s="135" t="s">
        <v>246</v>
      </c>
      <c r="C8" s="483" t="s">
        <v>174</v>
      </c>
      <c r="D8" s="137" t="s">
        <v>175</v>
      </c>
      <c r="E8" s="137" t="s">
        <v>230</v>
      </c>
      <c r="F8" s="137" t="s">
        <v>231</v>
      </c>
      <c r="G8" s="137" t="s">
        <v>6</v>
      </c>
      <c r="H8" s="289">
        <v>0.05</v>
      </c>
      <c r="I8" s="289">
        <v>0.161</v>
      </c>
      <c r="J8" s="166">
        <v>45565</v>
      </c>
      <c r="K8" s="166">
        <v>45565</v>
      </c>
      <c r="L8" s="166">
        <v>44279</v>
      </c>
      <c r="M8" s="137" t="s">
        <v>177</v>
      </c>
      <c r="N8" s="343">
        <v>30958.11</v>
      </c>
      <c r="O8" s="344">
        <v>4.8499999999999996</v>
      </c>
      <c r="P8" s="345">
        <f t="shared" ref="P8:P10" si="0">N8+O8</f>
        <v>30962.959999999999</v>
      </c>
      <c r="Q8" s="481"/>
      <c r="R8" s="357">
        <v>30673.33</v>
      </c>
      <c r="S8" s="345">
        <v>289.63</v>
      </c>
      <c r="T8" s="172"/>
      <c r="U8" s="357">
        <v>0</v>
      </c>
      <c r="V8" s="344"/>
      <c r="W8" s="419">
        <f t="shared" ref="W8:W10" si="1">U8+V8</f>
        <v>0</v>
      </c>
      <c r="X8" s="345">
        <v>289.63</v>
      </c>
      <c r="Y8" s="402">
        <f>S8-W8-X8</f>
        <v>0</v>
      </c>
    </row>
    <row r="9" spans="1:25" ht="15.75" customHeight="1" x14ac:dyDescent="0.3">
      <c r="A9" s="137">
        <v>4459</v>
      </c>
      <c r="B9" s="135" t="s">
        <v>192</v>
      </c>
      <c r="C9" s="483" t="s">
        <v>174</v>
      </c>
      <c r="D9" s="137" t="s">
        <v>175</v>
      </c>
      <c r="E9" s="137" t="s">
        <v>193</v>
      </c>
      <c r="F9" s="137" t="s">
        <v>176</v>
      </c>
      <c r="G9" s="137" t="s">
        <v>6</v>
      </c>
      <c r="H9" s="289">
        <v>0.05</v>
      </c>
      <c r="I9" s="289">
        <v>0.161</v>
      </c>
      <c r="J9" s="166">
        <v>45565</v>
      </c>
      <c r="K9" s="166">
        <v>45565</v>
      </c>
      <c r="L9" s="166">
        <v>44279</v>
      </c>
      <c r="M9" s="137" t="s">
        <v>177</v>
      </c>
      <c r="N9" s="343">
        <v>123851.85</v>
      </c>
      <c r="O9" s="344"/>
      <c r="P9" s="345">
        <f t="shared" si="0"/>
        <v>123851.85</v>
      </c>
      <c r="Q9" s="481"/>
      <c r="R9" s="357">
        <v>123832.44</v>
      </c>
      <c r="S9" s="345">
        <v>19.41</v>
      </c>
      <c r="T9" s="172"/>
      <c r="U9" s="357">
        <v>0</v>
      </c>
      <c r="V9" s="344"/>
      <c r="W9" s="419">
        <f t="shared" si="1"/>
        <v>0</v>
      </c>
      <c r="X9" s="345">
        <v>19.41</v>
      </c>
      <c r="Y9" s="402">
        <f>S9-W9-X9</f>
        <v>0</v>
      </c>
    </row>
    <row r="10" spans="1:25" ht="15.75" customHeight="1" x14ac:dyDescent="0.3">
      <c r="A10" s="137">
        <v>4461</v>
      </c>
      <c r="B10" s="135" t="s">
        <v>249</v>
      </c>
      <c r="C10" s="483" t="s">
        <v>174</v>
      </c>
      <c r="D10" s="137" t="s">
        <v>175</v>
      </c>
      <c r="E10" s="137" t="s">
        <v>236</v>
      </c>
      <c r="F10" s="137" t="s">
        <v>237</v>
      </c>
      <c r="G10" s="137" t="s">
        <v>6</v>
      </c>
      <c r="H10" s="289">
        <v>0.05</v>
      </c>
      <c r="I10" s="289">
        <v>0.161</v>
      </c>
      <c r="J10" s="166">
        <v>45565</v>
      </c>
      <c r="K10" s="166">
        <v>45565</v>
      </c>
      <c r="L10" s="166">
        <v>44279</v>
      </c>
      <c r="M10" s="137" t="s">
        <v>238</v>
      </c>
      <c r="N10" s="343">
        <v>866.07</v>
      </c>
      <c r="O10" s="344"/>
      <c r="P10" s="345">
        <f t="shared" si="0"/>
        <v>866.07</v>
      </c>
      <c r="Q10" s="481"/>
      <c r="R10" s="357"/>
      <c r="S10" s="345">
        <f t="shared" ref="S10" si="2">P10-R10</f>
        <v>866.07</v>
      </c>
      <c r="T10" s="172"/>
      <c r="U10" s="357">
        <v>0</v>
      </c>
      <c r="V10" s="344"/>
      <c r="W10" s="419">
        <f t="shared" si="1"/>
        <v>0</v>
      </c>
      <c r="X10" s="345">
        <v>0</v>
      </c>
      <c r="Y10" s="402">
        <f t="shared" ref="Y10" si="3">S10-W10</f>
        <v>866.07</v>
      </c>
    </row>
    <row r="11" spans="1:25" ht="15.75" customHeight="1" thickBot="1" x14ac:dyDescent="0.35">
      <c r="C11" s="137"/>
      <c r="D11" s="137"/>
      <c r="E11" s="137"/>
      <c r="J11" s="192"/>
      <c r="K11" s="192"/>
      <c r="L11" s="192" t="s">
        <v>89</v>
      </c>
      <c r="M11" s="169" t="s">
        <v>37</v>
      </c>
      <c r="N11" s="346">
        <f>SUM(N7:N10)</f>
        <v>184183.53000000003</v>
      </c>
      <c r="O11" s="347">
        <f>SUM(O7:O10)</f>
        <v>4.8499999999999996</v>
      </c>
      <c r="P11" s="348">
        <f>SUM(P7:P10)</f>
        <v>184188.38</v>
      </c>
      <c r="Q11" s="130"/>
      <c r="R11" s="346">
        <f>SUM(R7:R10)</f>
        <v>154505.77000000002</v>
      </c>
      <c r="S11" s="348">
        <f>SUM(S7:S10)</f>
        <v>29682.61</v>
      </c>
      <c r="T11" s="130"/>
      <c r="U11" s="346">
        <f>SUM(U7:U10)</f>
        <v>0</v>
      </c>
      <c r="V11" s="347">
        <f t="shared" ref="V11:W11" si="4">SUM(V7:V10)</f>
        <v>0</v>
      </c>
      <c r="W11" s="421">
        <f t="shared" si="4"/>
        <v>0</v>
      </c>
      <c r="X11" s="348">
        <f>SUM(X7:X10)</f>
        <v>309.04000000000002</v>
      </c>
      <c r="Y11" s="424">
        <f>SUM(Y7:Y10)</f>
        <v>29373.57</v>
      </c>
    </row>
    <row r="12" spans="1:25" ht="15.75" customHeight="1" thickTop="1" x14ac:dyDescent="0.3">
      <c r="C12" s="137"/>
      <c r="D12" s="137"/>
      <c r="E12" s="137"/>
      <c r="J12" s="192"/>
      <c r="K12" s="192"/>
      <c r="L12" s="192"/>
      <c r="M12" s="169"/>
      <c r="N12" s="168"/>
      <c r="O12" s="168"/>
      <c r="P12" s="168"/>
      <c r="Q12" s="168"/>
      <c r="R12" s="168"/>
      <c r="S12" s="168"/>
      <c r="T12" s="167"/>
      <c r="U12" s="140"/>
    </row>
    <row r="13" spans="1:25" ht="15.75" customHeight="1" x14ac:dyDescent="0.3">
      <c r="C13" s="137"/>
      <c r="D13" s="137"/>
      <c r="E13" s="137"/>
      <c r="J13" s="192"/>
      <c r="K13" s="192"/>
      <c r="L13" s="192"/>
      <c r="M13" s="169"/>
      <c r="N13" s="168"/>
      <c r="O13" s="168"/>
      <c r="P13" s="168"/>
      <c r="Q13" s="168"/>
      <c r="R13" s="130"/>
      <c r="S13" s="130"/>
      <c r="T13" s="172"/>
      <c r="U13" s="140"/>
    </row>
    <row r="14" spans="1:25" ht="15.75" customHeight="1" x14ac:dyDescent="0.3">
      <c r="B14" s="132" t="s">
        <v>109</v>
      </c>
      <c r="C14" s="178"/>
      <c r="D14" s="178"/>
      <c r="E14" s="178"/>
      <c r="R14" s="130"/>
      <c r="S14" s="130"/>
      <c r="T14" s="172"/>
      <c r="U14" s="140"/>
    </row>
    <row r="15" spans="1:25" ht="15.75" customHeight="1" x14ac:dyDescent="0.3">
      <c r="B15" s="582" t="s">
        <v>216</v>
      </c>
      <c r="C15" s="582"/>
      <c r="D15" s="582"/>
      <c r="E15" s="582"/>
      <c r="F15" s="582"/>
      <c r="G15" s="582"/>
      <c r="R15" s="130"/>
      <c r="S15" s="130"/>
      <c r="T15" s="172"/>
      <c r="U15" s="140"/>
    </row>
    <row r="16" spans="1:25" ht="15.75" customHeight="1" x14ac:dyDescent="0.3">
      <c r="C16" s="178"/>
      <c r="D16" s="178"/>
      <c r="E16" s="178"/>
      <c r="R16" s="130"/>
      <c r="S16" s="130"/>
      <c r="T16" s="172"/>
      <c r="U16" s="140"/>
    </row>
    <row r="17" spans="2:21" ht="15.75" customHeight="1" x14ac:dyDescent="0.3">
      <c r="B17" s="582" t="s">
        <v>113</v>
      </c>
      <c r="C17" s="582"/>
      <c r="D17" s="582"/>
      <c r="E17" s="582"/>
      <c r="F17" s="582"/>
      <c r="G17" s="582"/>
      <c r="R17" s="130"/>
      <c r="S17" s="130"/>
      <c r="T17" s="172"/>
      <c r="U17" s="140"/>
    </row>
    <row r="18" spans="2:21" ht="15.75" customHeight="1" x14ac:dyDescent="0.3">
      <c r="B18" s="173"/>
      <c r="C18" s="173"/>
      <c r="D18" s="173"/>
      <c r="E18" s="173"/>
      <c r="F18" s="173"/>
      <c r="G18" s="174"/>
      <c r="R18" s="130"/>
      <c r="S18" s="130"/>
      <c r="T18" s="172"/>
      <c r="U18" s="140"/>
    </row>
    <row r="19" spans="2:21" ht="15.75" customHeight="1" x14ac:dyDescent="0.3">
      <c r="B19" s="582" t="s">
        <v>134</v>
      </c>
      <c r="C19" s="582"/>
      <c r="D19" s="582"/>
      <c r="E19" s="582"/>
      <c r="F19" s="582"/>
      <c r="G19" s="582"/>
      <c r="T19" s="140"/>
      <c r="U19" s="140"/>
    </row>
    <row r="20" spans="2:21" ht="15.75" customHeight="1" x14ac:dyDescent="0.3">
      <c r="B20" s="593" t="s">
        <v>133</v>
      </c>
      <c r="C20" s="582"/>
      <c r="D20" s="582"/>
      <c r="E20" s="582"/>
      <c r="F20" s="582"/>
      <c r="G20" s="582"/>
      <c r="T20" s="140"/>
      <c r="U20" s="140"/>
    </row>
    <row r="21" spans="2:21" ht="15.75" customHeight="1" x14ac:dyDescent="0.3">
      <c r="B21" s="173"/>
      <c r="C21" s="173"/>
      <c r="D21" s="173"/>
      <c r="E21" s="173"/>
      <c r="F21" s="173"/>
      <c r="T21" s="140"/>
      <c r="U21" s="140"/>
    </row>
    <row r="22" spans="2:21" ht="15.75" customHeight="1" x14ac:dyDescent="0.3">
      <c r="B22" s="173"/>
      <c r="C22" s="173"/>
      <c r="D22" s="173"/>
      <c r="E22" s="173"/>
      <c r="F22" s="173"/>
      <c r="T22" s="140"/>
      <c r="U22" s="140"/>
    </row>
    <row r="23" spans="2:21" ht="15.75" customHeight="1" x14ac:dyDescent="0.3">
      <c r="B23" s="131" t="s">
        <v>96</v>
      </c>
      <c r="C23" s="176" t="s">
        <v>99</v>
      </c>
      <c r="D23" s="176" t="s">
        <v>100</v>
      </c>
      <c r="E23" s="176"/>
      <c r="F23" s="173"/>
      <c r="T23" s="140"/>
      <c r="U23" s="140"/>
    </row>
    <row r="24" spans="2:21" ht="15.75" customHeight="1" x14ac:dyDescent="0.3">
      <c r="B24" s="135" t="s">
        <v>97</v>
      </c>
      <c r="C24" s="178" t="s">
        <v>189</v>
      </c>
      <c r="D24" s="178" t="s">
        <v>103</v>
      </c>
      <c r="E24" s="178"/>
      <c r="F24" s="173"/>
      <c r="T24" s="140"/>
      <c r="U24" s="140"/>
    </row>
    <row r="25" spans="2:21" ht="15.75" customHeight="1" x14ac:dyDescent="0.3">
      <c r="B25" s="135" t="s">
        <v>98</v>
      </c>
      <c r="C25" s="178" t="s">
        <v>173</v>
      </c>
      <c r="D25" s="178" t="s">
        <v>190</v>
      </c>
      <c r="E25" s="178"/>
      <c r="T25" s="140"/>
      <c r="U25" s="140"/>
    </row>
    <row r="26" spans="2:21" ht="15.75" customHeight="1" x14ac:dyDescent="0.3">
      <c r="B26" s="135" t="s">
        <v>206</v>
      </c>
      <c r="C26" s="178" t="s">
        <v>187</v>
      </c>
      <c r="D26" s="178" t="s">
        <v>188</v>
      </c>
      <c r="E26" s="178"/>
      <c r="T26" s="140"/>
      <c r="U26" s="140"/>
    </row>
    <row r="27" spans="2:21" ht="15.75" customHeight="1" x14ac:dyDescent="0.3">
      <c r="C27" s="178"/>
      <c r="D27" s="178"/>
      <c r="E27" s="178"/>
      <c r="T27" s="140"/>
      <c r="U27" s="140"/>
    </row>
    <row r="28" spans="2:21" ht="15.75" customHeight="1" x14ac:dyDescent="0.3">
      <c r="B28" s="581" t="s">
        <v>300</v>
      </c>
      <c r="C28" s="581"/>
      <c r="D28" s="581"/>
      <c r="E28" s="581"/>
      <c r="F28" s="581"/>
      <c r="G28" s="581"/>
      <c r="H28" s="581"/>
      <c r="I28" s="581"/>
      <c r="T28" s="140"/>
      <c r="U28" s="140"/>
    </row>
    <row r="29" spans="2:21" ht="15.75" customHeight="1" x14ac:dyDescent="0.3">
      <c r="B29" s="128"/>
      <c r="C29" s="178"/>
      <c r="D29" s="178"/>
      <c r="E29" s="178"/>
      <c r="T29" s="140"/>
      <c r="U29" s="140"/>
    </row>
    <row r="30" spans="2:21" ht="15.75" customHeight="1" x14ac:dyDescent="0.3">
      <c r="B30" s="213"/>
      <c r="C30" s="210"/>
      <c r="D30" s="210"/>
      <c r="E30" s="210"/>
      <c r="F30" s="187"/>
      <c r="G30" s="210"/>
      <c r="H30" s="187"/>
      <c r="I30" s="187"/>
      <c r="J30" s="187"/>
      <c r="K30" s="187"/>
      <c r="L30" s="187"/>
      <c r="M30" s="187"/>
      <c r="N30" s="187"/>
      <c r="O30" s="187"/>
      <c r="P30" s="187"/>
      <c r="Q30" s="187"/>
      <c r="R30" s="187"/>
      <c r="S30" s="187"/>
      <c r="T30" s="187"/>
      <c r="U30" s="140"/>
    </row>
    <row r="31" spans="2:21" ht="15.75" customHeight="1" x14ac:dyDescent="0.3">
      <c r="C31" s="137"/>
      <c r="D31" s="137"/>
      <c r="E31" s="137"/>
      <c r="R31" s="293" t="s">
        <v>219</v>
      </c>
      <c r="S31" s="294"/>
      <c r="T31" s="291"/>
    </row>
    <row r="32" spans="2:21" ht="15.75" customHeight="1" x14ac:dyDescent="0.3">
      <c r="B32" s="184" t="s">
        <v>218</v>
      </c>
      <c r="C32" s="185" t="s">
        <v>1</v>
      </c>
      <c r="D32" s="185"/>
      <c r="E32" s="185"/>
      <c r="F32" s="185" t="s">
        <v>33</v>
      </c>
      <c r="G32" s="549" t="s">
        <v>34</v>
      </c>
      <c r="H32" s="185"/>
      <c r="I32" s="185"/>
      <c r="J32" s="185"/>
      <c r="K32" s="185"/>
      <c r="L32" s="185"/>
      <c r="M32" s="185" t="s">
        <v>35</v>
      </c>
      <c r="N32" s="185" t="s">
        <v>36</v>
      </c>
      <c r="O32" s="186"/>
      <c r="P32" s="186"/>
      <c r="Q32" s="186"/>
      <c r="R32" s="187" t="s">
        <v>79</v>
      </c>
      <c r="S32" s="188"/>
      <c r="T32" s="292"/>
    </row>
    <row r="33" spans="2:20" ht="15.75" customHeight="1" x14ac:dyDescent="0.3">
      <c r="B33" s="189"/>
      <c r="C33" s="145"/>
      <c r="D33" s="145"/>
      <c r="E33" s="145"/>
      <c r="F33" s="145"/>
      <c r="G33" s="550"/>
      <c r="H33" s="145"/>
      <c r="I33" s="145"/>
      <c r="J33" s="145"/>
      <c r="K33" s="145"/>
      <c r="L33" s="145"/>
      <c r="M33" s="145"/>
      <c r="N33" s="145"/>
      <c r="O33" s="136"/>
      <c r="P33" s="136"/>
      <c r="Q33" s="136"/>
    </row>
    <row r="34" spans="2:20" ht="15.75" customHeight="1" x14ac:dyDescent="0.3">
      <c r="B34" s="189"/>
      <c r="C34" s="145"/>
      <c r="D34" s="145"/>
      <c r="E34" s="145"/>
      <c r="F34" s="145"/>
      <c r="G34" s="550"/>
      <c r="H34" s="145"/>
      <c r="I34" s="145"/>
      <c r="J34" s="145"/>
      <c r="K34" s="145"/>
      <c r="L34" s="145"/>
      <c r="M34" s="145"/>
      <c r="N34" s="145"/>
      <c r="O34" s="136"/>
      <c r="P34" s="136"/>
      <c r="Q34" s="136"/>
    </row>
    <row r="35" spans="2:20" ht="15.75" customHeight="1" x14ac:dyDescent="0.3">
      <c r="B35" s="189"/>
      <c r="C35" s="145"/>
      <c r="D35" s="145"/>
      <c r="E35" s="145"/>
      <c r="F35" s="145"/>
      <c r="G35" s="550"/>
      <c r="H35" s="145"/>
      <c r="I35" s="145"/>
      <c r="J35" s="145"/>
      <c r="K35" s="145"/>
      <c r="L35" s="145"/>
      <c r="M35" s="145"/>
      <c r="N35" s="145"/>
      <c r="O35" s="136"/>
      <c r="P35" s="136"/>
      <c r="Q35" s="136"/>
    </row>
    <row r="36" spans="2:20" ht="15.75" customHeight="1" x14ac:dyDescent="0.3">
      <c r="B36" s="189"/>
      <c r="C36" s="145"/>
      <c r="D36" s="145"/>
      <c r="E36" s="145"/>
      <c r="F36" s="145"/>
      <c r="G36" s="550"/>
      <c r="H36" s="145"/>
      <c r="I36" s="145"/>
      <c r="J36" s="145"/>
      <c r="K36" s="145"/>
      <c r="L36" s="145"/>
      <c r="M36" s="145"/>
      <c r="N36" s="145"/>
      <c r="O36" s="136"/>
      <c r="P36" s="136"/>
      <c r="Q36" s="136"/>
    </row>
    <row r="37" spans="2:20" ht="15.75" customHeight="1" x14ac:dyDescent="0.3">
      <c r="B37" s="189"/>
      <c r="C37" s="469"/>
      <c r="D37" s="469"/>
      <c r="E37" s="469"/>
      <c r="F37" s="469"/>
      <c r="G37" s="550"/>
      <c r="H37" s="469"/>
      <c r="I37" s="469"/>
      <c r="J37" s="469"/>
      <c r="K37" s="469"/>
      <c r="L37" s="469"/>
      <c r="M37" s="469"/>
      <c r="N37" s="469"/>
      <c r="O37" s="136"/>
      <c r="P37" s="136"/>
      <c r="Q37" s="136"/>
    </row>
    <row r="38" spans="2:20" ht="15.75" customHeight="1" x14ac:dyDescent="0.3">
      <c r="B38" s="189"/>
      <c r="C38" s="469"/>
      <c r="D38" s="469"/>
      <c r="E38" s="469"/>
      <c r="F38" s="469"/>
      <c r="G38" s="550"/>
      <c r="H38" s="469"/>
      <c r="I38" s="469"/>
      <c r="J38" s="469"/>
      <c r="K38" s="469"/>
      <c r="L38" s="469"/>
      <c r="M38" s="469"/>
      <c r="N38" s="469"/>
      <c r="O38" s="136"/>
      <c r="P38" s="136"/>
      <c r="Q38" s="136"/>
    </row>
    <row r="39" spans="2:20" ht="15.75" customHeight="1" x14ac:dyDescent="0.3">
      <c r="B39" s="189"/>
      <c r="C39" s="469"/>
      <c r="D39" s="469"/>
      <c r="E39" s="469"/>
      <c r="F39" s="469"/>
      <c r="G39" s="550"/>
      <c r="H39" s="469"/>
      <c r="I39" s="469"/>
      <c r="J39" s="469"/>
      <c r="K39" s="469"/>
      <c r="L39" s="469"/>
      <c r="M39" s="469"/>
      <c r="N39" s="469"/>
      <c r="O39" s="136"/>
      <c r="P39" s="136"/>
      <c r="Q39" s="136"/>
    </row>
    <row r="40" spans="2:20" ht="15.75" customHeight="1" x14ac:dyDescent="0.3">
      <c r="B40" s="189"/>
      <c r="C40" s="469"/>
      <c r="D40" s="469"/>
      <c r="E40" s="469"/>
      <c r="F40" s="469"/>
      <c r="G40" s="550"/>
      <c r="H40" s="469"/>
      <c r="I40" s="469"/>
      <c r="J40" s="469"/>
      <c r="K40" s="469"/>
      <c r="L40" s="469"/>
      <c r="M40" s="469"/>
      <c r="N40" s="469"/>
      <c r="O40" s="136"/>
      <c r="P40" s="136"/>
      <c r="Q40" s="136"/>
    </row>
    <row r="41" spans="2:20" ht="15.75" customHeight="1" x14ac:dyDescent="0.3">
      <c r="B41" s="189"/>
      <c r="C41" s="504"/>
      <c r="D41" s="504"/>
      <c r="E41" s="504"/>
      <c r="F41" s="504"/>
      <c r="G41" s="550"/>
      <c r="H41" s="504"/>
      <c r="I41" s="504"/>
      <c r="J41" s="504"/>
      <c r="K41" s="504"/>
      <c r="L41" s="504"/>
      <c r="M41" s="504"/>
      <c r="N41" s="504"/>
      <c r="O41" s="136"/>
      <c r="P41" s="136"/>
      <c r="Q41" s="136"/>
    </row>
    <row r="42" spans="2:20" ht="15.75" customHeight="1" x14ac:dyDescent="0.3">
      <c r="B42" s="189"/>
      <c r="C42" s="145"/>
      <c r="D42" s="145"/>
      <c r="E42" s="145"/>
      <c r="F42" s="145"/>
      <c r="G42" s="550"/>
      <c r="H42" s="145"/>
      <c r="I42" s="145"/>
      <c r="J42" s="145"/>
      <c r="K42" s="145"/>
      <c r="L42" s="145"/>
      <c r="M42" s="145"/>
      <c r="N42" s="145"/>
      <c r="O42" s="136"/>
      <c r="P42" s="136"/>
      <c r="Q42" s="136"/>
    </row>
    <row r="43" spans="2:20" ht="15.75" customHeight="1" x14ac:dyDescent="0.3">
      <c r="B43" s="189"/>
      <c r="C43" s="145"/>
      <c r="D43" s="145"/>
      <c r="E43" s="145"/>
      <c r="F43" s="145"/>
      <c r="G43" s="550"/>
      <c r="H43" s="145"/>
      <c r="I43" s="145"/>
      <c r="J43" s="145"/>
      <c r="K43" s="145"/>
      <c r="L43" s="145"/>
      <c r="M43" s="145"/>
      <c r="N43" s="145"/>
      <c r="O43" s="136"/>
      <c r="P43" s="136"/>
      <c r="Q43" s="136"/>
    </row>
    <row r="44" spans="2:20" ht="15.75" customHeight="1" x14ac:dyDescent="0.3">
      <c r="B44" s="189"/>
      <c r="C44" s="145"/>
      <c r="D44" s="145"/>
      <c r="E44" s="145"/>
      <c r="F44" s="145"/>
      <c r="G44" s="550"/>
      <c r="H44" s="145"/>
      <c r="I44" s="145"/>
      <c r="J44" s="145"/>
      <c r="K44" s="145"/>
      <c r="L44" s="145"/>
      <c r="M44" s="145"/>
      <c r="N44" s="145"/>
      <c r="O44" s="136"/>
      <c r="P44" s="136"/>
      <c r="Q44" s="136"/>
    </row>
    <row r="45" spans="2:20" ht="15.75" customHeight="1" x14ac:dyDescent="0.3">
      <c r="B45" s="189"/>
      <c r="C45" s="145"/>
      <c r="D45" s="145"/>
      <c r="E45" s="145"/>
      <c r="F45" s="145"/>
      <c r="G45" s="550"/>
      <c r="H45" s="145"/>
      <c r="I45" s="145"/>
      <c r="J45" s="145"/>
      <c r="K45" s="145"/>
      <c r="L45" s="145"/>
      <c r="M45" s="145"/>
      <c r="N45" s="145"/>
      <c r="O45" s="136"/>
      <c r="P45" s="136"/>
      <c r="Q45" s="136"/>
    </row>
    <row r="46" spans="2:20" ht="15.75" customHeight="1" x14ac:dyDescent="0.3">
      <c r="B46" s="189"/>
      <c r="C46" s="145"/>
      <c r="D46" s="145"/>
      <c r="E46" s="145"/>
      <c r="F46" s="145"/>
      <c r="G46" s="550"/>
      <c r="H46" s="145"/>
      <c r="I46" s="145"/>
      <c r="J46" s="145"/>
      <c r="K46" s="145"/>
      <c r="L46" s="145"/>
      <c r="M46" s="145"/>
      <c r="N46" s="145"/>
      <c r="O46" s="136"/>
      <c r="P46" s="136"/>
      <c r="Q46" s="136"/>
    </row>
    <row r="47" spans="2:20" ht="15.75" customHeight="1" x14ac:dyDescent="0.3">
      <c r="B47" s="189"/>
      <c r="C47" s="145"/>
      <c r="D47" s="145"/>
      <c r="E47" s="145"/>
      <c r="F47" s="145"/>
      <c r="G47" s="550"/>
      <c r="H47" s="145"/>
      <c r="I47" s="145"/>
      <c r="J47" s="145"/>
      <c r="K47" s="145"/>
      <c r="L47" s="145"/>
      <c r="M47" s="145"/>
      <c r="N47" s="145"/>
      <c r="O47" s="136"/>
      <c r="P47" s="136"/>
      <c r="Q47" s="136"/>
      <c r="R47" s="293"/>
      <c r="S47" s="294"/>
      <c r="T47" s="294"/>
    </row>
    <row r="48" spans="2:20" ht="15.75" customHeight="1" x14ac:dyDescent="0.3">
      <c r="B48" s="204"/>
      <c r="C48" s="205"/>
      <c r="D48" s="205"/>
      <c r="E48" s="205"/>
      <c r="F48" s="206"/>
      <c r="G48" s="207"/>
      <c r="H48" s="207"/>
      <c r="I48" s="207"/>
      <c r="J48" s="207"/>
      <c r="K48" s="207"/>
      <c r="L48" s="207"/>
      <c r="M48" s="161"/>
      <c r="N48" s="208"/>
      <c r="O48" s="209"/>
      <c r="P48" s="209"/>
      <c r="Q48" s="209"/>
    </row>
    <row r="49" spans="2:24" ht="15.75" customHeight="1" x14ac:dyDescent="0.3">
      <c r="B49" s="204"/>
      <c r="C49" s="205"/>
      <c r="D49" s="205"/>
      <c r="E49" s="205"/>
      <c r="F49" s="206"/>
      <c r="G49" s="207"/>
      <c r="H49" s="207"/>
      <c r="I49" s="207"/>
      <c r="J49" s="207"/>
      <c r="K49" s="207"/>
      <c r="L49" s="207"/>
      <c r="M49" s="161"/>
      <c r="N49" s="208"/>
      <c r="O49" s="209"/>
      <c r="P49" s="209"/>
      <c r="Q49" s="209"/>
      <c r="X49" s="214"/>
    </row>
    <row r="50" spans="2:24" ht="15.75" customHeight="1" x14ac:dyDescent="0.3">
      <c r="B50" s="204"/>
      <c r="C50" s="205"/>
      <c r="D50" s="205"/>
      <c r="E50" s="205"/>
      <c r="F50" s="206"/>
      <c r="G50" s="207"/>
      <c r="H50" s="207"/>
      <c r="I50" s="207"/>
      <c r="J50" s="207"/>
      <c r="K50" s="207"/>
      <c r="L50" s="207"/>
      <c r="M50" s="161"/>
      <c r="N50" s="208"/>
      <c r="O50" s="209"/>
      <c r="P50" s="211"/>
      <c r="Q50" s="209"/>
      <c r="R50" s="143"/>
      <c r="S50" s="143"/>
      <c r="T50" s="211"/>
      <c r="U50" s="143"/>
    </row>
    <row r="51" spans="2:24" ht="15.75" customHeight="1" x14ac:dyDescent="0.3">
      <c r="B51" s="204"/>
      <c r="C51" s="205"/>
      <c r="D51" s="205"/>
      <c r="E51" s="205"/>
      <c r="F51" s="206"/>
      <c r="G51" s="207"/>
      <c r="H51" s="207"/>
      <c r="I51" s="207"/>
      <c r="J51" s="207"/>
      <c r="K51" s="207"/>
      <c r="L51" s="207"/>
      <c r="M51" s="161"/>
      <c r="N51" s="208"/>
      <c r="O51" s="209"/>
      <c r="P51" s="209"/>
      <c r="Q51" s="209"/>
      <c r="R51" s="143"/>
      <c r="S51" s="143"/>
      <c r="T51" s="143"/>
      <c r="U51" s="143"/>
    </row>
    <row r="52" spans="2:24" ht="15.75" customHeight="1" x14ac:dyDescent="0.3">
      <c r="V52" s="135" t="s">
        <v>203</v>
      </c>
      <c r="W52" s="214">
        <f>W11</f>
        <v>0</v>
      </c>
    </row>
    <row r="53" spans="2:24" ht="15.75" customHeight="1" x14ac:dyDescent="0.3"/>
    <row r="54" spans="2:24" ht="15.75" customHeight="1" x14ac:dyDescent="0.3"/>
    <row r="55" spans="2:24" ht="15.75" customHeight="1" x14ac:dyDescent="0.3"/>
    <row r="56" spans="2:24" ht="15.75" customHeight="1" x14ac:dyDescent="0.3"/>
    <row r="57" spans="2:24" ht="15.75" customHeight="1" x14ac:dyDescent="0.3"/>
    <row r="58" spans="2:24" ht="15.75" customHeight="1" x14ac:dyDescent="0.3"/>
    <row r="59" spans="2:24" ht="15.75" customHeight="1" x14ac:dyDescent="0.3"/>
    <row r="60" spans="2:24" ht="15.75" customHeight="1" x14ac:dyDescent="0.3"/>
    <row r="61" spans="2:24" ht="15.75" customHeight="1" x14ac:dyDescent="0.3"/>
    <row r="62" spans="2:24" ht="15.75" customHeight="1" x14ac:dyDescent="0.3"/>
    <row r="63" spans="2:24" ht="15.75" customHeight="1" x14ac:dyDescent="0.3"/>
    <row r="64" spans="2:24" ht="15.75" customHeight="1" x14ac:dyDescent="0.3"/>
  </sheetData>
  <mergeCells count="7">
    <mergeCell ref="U4:W4"/>
    <mergeCell ref="U5:W5"/>
    <mergeCell ref="B28:I28"/>
    <mergeCell ref="B20:G20"/>
    <mergeCell ref="B19:G19"/>
    <mergeCell ref="B15:G15"/>
    <mergeCell ref="B17:G17"/>
  </mergeCells>
  <conditionalFormatting sqref="A7:P10 R7:S10 U7:Y10">
    <cfRule type="expression" dxfId="15" priority="3">
      <formula>MOD(ROW(),2)=0</formula>
    </cfRule>
  </conditionalFormatting>
  <hyperlinks>
    <hyperlink ref="B20" r:id="rId1" xr:uid="{00000000-0004-0000-2C00-000000000000}"/>
  </hyperlinks>
  <printOptions horizontalCentered="1" gridLines="1"/>
  <pageMargins left="0" right="0" top="0.75" bottom="0.75" header="0.3" footer="0.3"/>
  <pageSetup scale="49"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pageSetUpPr fitToPage="1"/>
  </sheetPr>
  <dimension ref="A1:X60"/>
  <sheetViews>
    <sheetView showGridLines="0" zoomScale="80" zoomScaleNormal="80" workbookViewId="0">
      <pane xSplit="2" ySplit="6" topLeftCell="H7" activePane="bottomRight" state="frozen"/>
      <selection activeCell="H6" sqref="H6"/>
      <selection pane="topRight" activeCell="H6" sqref="H6"/>
      <selection pane="bottomLeft" activeCell="H6" sqref="H6"/>
      <selection pane="bottomRight" activeCell="X21" sqref="X21"/>
    </sheetView>
  </sheetViews>
  <sheetFormatPr defaultColWidth="9.109375" defaultRowHeight="14.4" x14ac:dyDescent="0.3"/>
  <cols>
    <col min="1" max="1" width="7.88671875" style="135" customWidth="1"/>
    <col min="2" max="2" width="69.88671875" style="135" customWidth="1"/>
    <col min="3" max="3" width="48.5546875" style="135" bestFit="1" customWidth="1"/>
    <col min="4" max="4" width="14.5546875" style="135" bestFit="1" customWidth="1"/>
    <col min="5" max="5" width="13.66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441406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0" customWidth="1"/>
    <col min="21" max="21" width="13.33203125" style="135" customWidth="1"/>
    <col min="22" max="22" width="16.6640625" style="135" bestFit="1" customWidth="1"/>
    <col min="23" max="23" width="13.44140625" style="135" bestFit="1" customWidth="1"/>
    <col min="24" max="24" width="14.33203125" style="135" customWidth="1"/>
    <col min="25" max="16384" width="9.109375" style="135"/>
  </cols>
  <sheetData>
    <row r="1" spans="1:24" ht="15.75" customHeight="1" x14ac:dyDescent="0.3">
      <c r="A1" s="134" t="s">
        <v>224</v>
      </c>
    </row>
    <row r="2" spans="1:24" ht="15.75" customHeight="1" x14ac:dyDescent="0.3">
      <c r="A2" s="138" t="str">
        <f>('#1461 Inlet Grove Comm HS '!A2)</f>
        <v>Federal Grant Allocations/Reimbursements as of: 08/30/2024</v>
      </c>
      <c r="B2" s="193"/>
      <c r="N2" s="139"/>
      <c r="O2" s="139"/>
      <c r="Q2" s="140"/>
      <c r="R2" s="140"/>
      <c r="S2" s="140"/>
    </row>
    <row r="3" spans="1:24" ht="15.75" customHeight="1" x14ac:dyDescent="0.3">
      <c r="A3" s="141" t="s">
        <v>127</v>
      </c>
      <c r="B3" s="132"/>
      <c r="D3" s="132"/>
      <c r="E3" s="132"/>
      <c r="F3" s="131"/>
      <c r="Q3" s="140"/>
      <c r="R3" s="140"/>
      <c r="S3" s="140"/>
      <c r="U3" s="136"/>
      <c r="V3" s="142"/>
    </row>
    <row r="4" spans="1:24" ht="15.75" customHeight="1" x14ac:dyDescent="0.3">
      <c r="A4" s="132" t="s">
        <v>141</v>
      </c>
      <c r="N4" s="144"/>
      <c r="O4" s="144"/>
      <c r="P4" s="144"/>
      <c r="Q4" s="145"/>
      <c r="R4" s="140"/>
      <c r="S4" s="140"/>
      <c r="T4" s="145"/>
      <c r="U4" s="577" t="s">
        <v>291</v>
      </c>
      <c r="V4" s="577"/>
      <c r="W4" s="577"/>
      <c r="X4" s="146"/>
    </row>
    <row r="5" spans="1:24" ht="15" thickBot="1" x14ac:dyDescent="0.35">
      <c r="H5" s="147"/>
      <c r="I5" s="147"/>
      <c r="N5" s="144"/>
      <c r="O5" s="144"/>
      <c r="P5" s="144"/>
      <c r="Q5" s="145"/>
      <c r="R5" s="148"/>
      <c r="S5" s="148"/>
      <c r="T5" s="145"/>
      <c r="U5" s="579"/>
      <c r="V5" s="579"/>
      <c r="W5" s="579"/>
      <c r="X5" s="149"/>
    </row>
    <row r="6" spans="1:24"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'#4100 ConnectionsEd.CenterPB'!Y6</f>
        <v>Available Budget as of 08/30/24</v>
      </c>
    </row>
    <row r="7" spans="1:24" ht="15.75" customHeight="1" x14ac:dyDescent="0.3">
      <c r="A7" s="137">
        <v>4201</v>
      </c>
      <c r="B7" s="135" t="s">
        <v>208</v>
      </c>
      <c r="C7" s="282" t="s">
        <v>93</v>
      </c>
      <c r="D7" s="137" t="s">
        <v>270</v>
      </c>
      <c r="E7" s="137" t="s">
        <v>301</v>
      </c>
      <c r="F7" s="137" t="s">
        <v>302</v>
      </c>
      <c r="G7" s="229" t="s">
        <v>6</v>
      </c>
      <c r="H7" s="289">
        <v>1.8800000000000001E-2</v>
      </c>
      <c r="I7" s="289">
        <v>0.161</v>
      </c>
      <c r="J7" s="166">
        <v>45838</v>
      </c>
      <c r="K7" s="166">
        <v>45839</v>
      </c>
      <c r="L7" s="166">
        <v>45474</v>
      </c>
      <c r="M7" s="137" t="s">
        <v>296</v>
      </c>
      <c r="N7" s="491">
        <v>52565.25</v>
      </c>
      <c r="O7" s="344">
        <v>0</v>
      </c>
      <c r="P7" s="345">
        <f>N7+O7</f>
        <v>52565.25</v>
      </c>
      <c r="Q7" s="172"/>
      <c r="R7" s="491">
        <v>0</v>
      </c>
      <c r="S7" s="345">
        <f>P7-R7</f>
        <v>52565.25</v>
      </c>
      <c r="T7" s="172"/>
      <c r="U7" s="491">
        <v>0</v>
      </c>
      <c r="V7" s="344">
        <v>0</v>
      </c>
      <c r="W7" s="419">
        <f>U7+V7</f>
        <v>0</v>
      </c>
      <c r="X7" s="402">
        <f>S7-W7</f>
        <v>52565.25</v>
      </c>
    </row>
    <row r="8" spans="1:24" ht="15.75" customHeight="1" x14ac:dyDescent="0.3">
      <c r="A8" s="158">
        <v>4228</v>
      </c>
      <c r="B8" s="135" t="s">
        <v>285</v>
      </c>
      <c r="C8" s="509" t="s">
        <v>286</v>
      </c>
      <c r="D8" s="137" t="s">
        <v>287</v>
      </c>
      <c r="E8" s="137" t="s">
        <v>280</v>
      </c>
      <c r="F8" s="166" t="s">
        <v>288</v>
      </c>
      <c r="G8" s="229" t="s">
        <v>6</v>
      </c>
      <c r="H8" s="289">
        <v>1.8800000000000001E-2</v>
      </c>
      <c r="I8" s="289">
        <v>0.161</v>
      </c>
      <c r="J8" s="166">
        <v>45565</v>
      </c>
      <c r="K8" s="166">
        <v>45566</v>
      </c>
      <c r="L8" s="166">
        <v>45314</v>
      </c>
      <c r="M8" s="137" t="s">
        <v>289</v>
      </c>
      <c r="N8" s="357">
        <v>31524.12</v>
      </c>
      <c r="O8" s="344"/>
      <c r="P8" s="345">
        <f>N8+O8</f>
        <v>31524.12</v>
      </c>
      <c r="Q8" s="172"/>
      <c r="R8" s="357"/>
      <c r="S8" s="345">
        <f>P8-R8</f>
        <v>31524.12</v>
      </c>
      <c r="T8" s="172"/>
      <c r="U8" s="357">
        <v>0</v>
      </c>
      <c r="V8" s="344"/>
      <c r="W8" s="419">
        <f t="shared" ref="W8:W15" si="0">U8+V8</f>
        <v>0</v>
      </c>
      <c r="X8" s="402">
        <f>S8-W8</f>
        <v>31524.12</v>
      </c>
    </row>
    <row r="9" spans="1:24" ht="15.75" customHeight="1" x14ac:dyDescent="0.3">
      <c r="A9" s="137">
        <v>4452</v>
      </c>
      <c r="B9" s="135" t="s">
        <v>246</v>
      </c>
      <c r="C9" s="483" t="s">
        <v>174</v>
      </c>
      <c r="D9" s="137" t="s">
        <v>175</v>
      </c>
      <c r="E9" s="137" t="s">
        <v>230</v>
      </c>
      <c r="F9" s="137" t="s">
        <v>231</v>
      </c>
      <c r="G9" s="229" t="s">
        <v>6</v>
      </c>
      <c r="H9" s="289">
        <v>0.05</v>
      </c>
      <c r="I9" s="289">
        <v>0.161</v>
      </c>
      <c r="J9" s="166">
        <v>45565</v>
      </c>
      <c r="K9" s="166">
        <v>45565</v>
      </c>
      <c r="L9" s="166">
        <v>44279</v>
      </c>
      <c r="M9" s="137" t="s">
        <v>177</v>
      </c>
      <c r="N9" s="343">
        <v>106845.18</v>
      </c>
      <c r="O9" s="344">
        <v>16.739999999999998</v>
      </c>
      <c r="P9" s="345">
        <f t="shared" ref="P9:P15" si="1">N9+O9</f>
        <v>106861.92</v>
      </c>
      <c r="Q9" s="481"/>
      <c r="R9" s="357">
        <f>26726.33+10585.33</f>
        <v>37311.660000000003</v>
      </c>
      <c r="S9" s="345">
        <f t="shared" ref="S9:S15" si="2">P9-R9</f>
        <v>69550.259999999995</v>
      </c>
      <c r="T9" s="172"/>
      <c r="U9" s="357">
        <v>0</v>
      </c>
      <c r="V9" s="344"/>
      <c r="W9" s="419">
        <f t="shared" si="0"/>
        <v>0</v>
      </c>
      <c r="X9" s="402">
        <f t="shared" ref="X9:X15" si="3">S9-W9</f>
        <v>69550.259999999995</v>
      </c>
    </row>
    <row r="10" spans="1:24" ht="15.75" customHeight="1" x14ac:dyDescent="0.3">
      <c r="A10" s="137">
        <v>4454</v>
      </c>
      <c r="B10" s="135" t="s">
        <v>247</v>
      </c>
      <c r="C10" s="483" t="s">
        <v>174</v>
      </c>
      <c r="D10" s="137" t="s">
        <v>175</v>
      </c>
      <c r="E10" s="137" t="s">
        <v>232</v>
      </c>
      <c r="F10" s="137" t="s">
        <v>245</v>
      </c>
      <c r="G10" s="229" t="s">
        <v>6</v>
      </c>
      <c r="H10" s="289">
        <v>0.05</v>
      </c>
      <c r="I10" s="289">
        <v>0.161</v>
      </c>
      <c r="J10" s="166">
        <v>45565</v>
      </c>
      <c r="K10" s="166">
        <v>45565</v>
      </c>
      <c r="L10" s="166">
        <v>44279</v>
      </c>
      <c r="M10" s="137" t="s">
        <v>209</v>
      </c>
      <c r="N10" s="343">
        <v>4951.3999999999996</v>
      </c>
      <c r="O10" s="344">
        <f>91.23+0.01</f>
        <v>91.240000000000009</v>
      </c>
      <c r="P10" s="345">
        <f t="shared" si="1"/>
        <v>5042.6399999999994</v>
      </c>
      <c r="Q10" s="481"/>
      <c r="R10" s="357"/>
      <c r="S10" s="345">
        <f t="shared" si="2"/>
        <v>5042.6399999999994</v>
      </c>
      <c r="T10" s="172"/>
      <c r="U10" s="357">
        <v>0</v>
      </c>
      <c r="V10" s="344"/>
      <c r="W10" s="419">
        <f t="shared" si="0"/>
        <v>0</v>
      </c>
      <c r="X10" s="402">
        <f t="shared" si="3"/>
        <v>5042.6399999999994</v>
      </c>
    </row>
    <row r="11" spans="1:24" ht="15.75" customHeight="1" x14ac:dyDescent="0.3">
      <c r="A11" s="137">
        <v>4457</v>
      </c>
      <c r="B11" s="135" t="s">
        <v>248</v>
      </c>
      <c r="C11" s="483" t="s">
        <v>174</v>
      </c>
      <c r="D11" s="137" t="s">
        <v>175</v>
      </c>
      <c r="E11" s="137" t="s">
        <v>234</v>
      </c>
      <c r="F11" s="137" t="s">
        <v>233</v>
      </c>
      <c r="G11" s="229" t="s">
        <v>6</v>
      </c>
      <c r="H11" s="289">
        <v>0.05</v>
      </c>
      <c r="I11" s="289">
        <v>0.161</v>
      </c>
      <c r="J11" s="166">
        <v>45565</v>
      </c>
      <c r="K11" s="166">
        <v>45565</v>
      </c>
      <c r="L11" s="166">
        <v>44279</v>
      </c>
      <c r="M11" s="137" t="s">
        <v>235</v>
      </c>
      <c r="N11" s="343">
        <v>2356.73</v>
      </c>
      <c r="O11" s="344"/>
      <c r="P11" s="345">
        <f t="shared" si="1"/>
        <v>2356.73</v>
      </c>
      <c r="Q11" s="481"/>
      <c r="R11" s="357"/>
      <c r="S11" s="345">
        <f t="shared" si="2"/>
        <v>2356.73</v>
      </c>
      <c r="T11" s="172"/>
      <c r="U11" s="357">
        <v>0</v>
      </c>
      <c r="V11" s="344"/>
      <c r="W11" s="419">
        <f t="shared" si="0"/>
        <v>0</v>
      </c>
      <c r="X11" s="402">
        <f t="shared" si="3"/>
        <v>2356.73</v>
      </c>
    </row>
    <row r="12" spans="1:24" ht="15.75" customHeight="1" x14ac:dyDescent="0.3">
      <c r="A12" s="137">
        <v>4459</v>
      </c>
      <c r="B12" s="135" t="s">
        <v>192</v>
      </c>
      <c r="C12" s="483" t="s">
        <v>174</v>
      </c>
      <c r="D12" s="137" t="s">
        <v>175</v>
      </c>
      <c r="E12" s="137" t="s">
        <v>193</v>
      </c>
      <c r="F12" s="137" t="s">
        <v>176</v>
      </c>
      <c r="G12" s="229" t="s">
        <v>6</v>
      </c>
      <c r="H12" s="289">
        <v>0.05</v>
      </c>
      <c r="I12" s="289">
        <v>0.161</v>
      </c>
      <c r="J12" s="166">
        <v>45565</v>
      </c>
      <c r="K12" s="166">
        <v>45565</v>
      </c>
      <c r="L12" s="166">
        <v>44279</v>
      </c>
      <c r="M12" s="137" t="s">
        <v>177</v>
      </c>
      <c r="N12" s="343">
        <v>427380.73</v>
      </c>
      <c r="O12" s="344">
        <v>66.95</v>
      </c>
      <c r="P12" s="345">
        <f t="shared" si="1"/>
        <v>427447.68</v>
      </c>
      <c r="Q12" s="481"/>
      <c r="R12" s="357">
        <v>282234.38</v>
      </c>
      <c r="S12" s="345">
        <f t="shared" si="2"/>
        <v>145213.29999999999</v>
      </c>
      <c r="T12" s="172"/>
      <c r="U12" s="357">
        <v>36769.58</v>
      </c>
      <c r="V12" s="344"/>
      <c r="W12" s="419">
        <f t="shared" si="0"/>
        <v>36769.58</v>
      </c>
      <c r="X12" s="402">
        <f t="shared" si="3"/>
        <v>108443.71999999999</v>
      </c>
    </row>
    <row r="13" spans="1:24" ht="15.75" customHeight="1" x14ac:dyDescent="0.3">
      <c r="A13" s="137">
        <v>4461</v>
      </c>
      <c r="B13" s="135" t="s">
        <v>249</v>
      </c>
      <c r="C13" s="483" t="s">
        <v>174</v>
      </c>
      <c r="D13" s="137" t="s">
        <v>175</v>
      </c>
      <c r="E13" s="137" t="s">
        <v>236</v>
      </c>
      <c r="F13" s="137" t="s">
        <v>237</v>
      </c>
      <c r="G13" s="229" t="s">
        <v>6</v>
      </c>
      <c r="H13" s="289">
        <v>0.05</v>
      </c>
      <c r="I13" s="289">
        <v>0.161</v>
      </c>
      <c r="J13" s="166">
        <v>45565</v>
      </c>
      <c r="K13" s="166">
        <v>45565</v>
      </c>
      <c r="L13" s="166">
        <v>44279</v>
      </c>
      <c r="M13" s="137" t="s">
        <v>238</v>
      </c>
      <c r="N13" s="343">
        <v>2756.86</v>
      </c>
      <c r="O13" s="344"/>
      <c r="P13" s="345">
        <f t="shared" si="1"/>
        <v>2756.86</v>
      </c>
      <c r="Q13" s="481"/>
      <c r="R13" s="357"/>
      <c r="S13" s="345">
        <f t="shared" si="2"/>
        <v>2756.86</v>
      </c>
      <c r="T13" s="172"/>
      <c r="U13" s="357">
        <v>0</v>
      </c>
      <c r="V13" s="344"/>
      <c r="W13" s="419">
        <f t="shared" si="0"/>
        <v>0</v>
      </c>
      <c r="X13" s="402">
        <f t="shared" si="3"/>
        <v>2756.86</v>
      </c>
    </row>
    <row r="14" spans="1:24" ht="15.75" customHeight="1" x14ac:dyDescent="0.3">
      <c r="A14" s="137">
        <v>4462</v>
      </c>
      <c r="B14" s="135" t="s">
        <v>269</v>
      </c>
      <c r="C14" s="483" t="s">
        <v>174</v>
      </c>
      <c r="D14" s="137" t="s">
        <v>175</v>
      </c>
      <c r="E14" s="137" t="s">
        <v>239</v>
      </c>
      <c r="F14" s="137" t="s">
        <v>240</v>
      </c>
      <c r="G14" s="229" t="s">
        <v>6</v>
      </c>
      <c r="H14" s="289">
        <v>0.05</v>
      </c>
      <c r="I14" s="289">
        <v>0.161</v>
      </c>
      <c r="J14" s="166">
        <v>45565</v>
      </c>
      <c r="K14" s="166">
        <v>45565</v>
      </c>
      <c r="L14" s="166">
        <v>44279</v>
      </c>
      <c r="M14" s="137" t="s">
        <v>241</v>
      </c>
      <c r="N14" s="343">
        <v>3903.2</v>
      </c>
      <c r="O14" s="344"/>
      <c r="P14" s="345">
        <f t="shared" si="1"/>
        <v>3903.2</v>
      </c>
      <c r="Q14" s="481"/>
      <c r="R14" s="357"/>
      <c r="S14" s="345">
        <f t="shared" si="2"/>
        <v>3903.2</v>
      </c>
      <c r="T14" s="172"/>
      <c r="U14" s="357">
        <v>0</v>
      </c>
      <c r="V14" s="344"/>
      <c r="W14" s="419">
        <f t="shared" si="0"/>
        <v>0</v>
      </c>
      <c r="X14" s="402">
        <f t="shared" si="3"/>
        <v>3903.2</v>
      </c>
    </row>
    <row r="15" spans="1:24" ht="15.75" customHeight="1" x14ac:dyDescent="0.3">
      <c r="A15" s="137">
        <v>4463</v>
      </c>
      <c r="B15" s="135" t="s">
        <v>251</v>
      </c>
      <c r="C15" s="483" t="s">
        <v>174</v>
      </c>
      <c r="D15" s="137" t="s">
        <v>175</v>
      </c>
      <c r="E15" s="137" t="s">
        <v>242</v>
      </c>
      <c r="F15" s="137" t="s">
        <v>243</v>
      </c>
      <c r="G15" s="229" t="s">
        <v>6</v>
      </c>
      <c r="H15" s="289">
        <v>0.05</v>
      </c>
      <c r="I15" s="289">
        <v>0.161</v>
      </c>
      <c r="J15" s="166">
        <v>45565</v>
      </c>
      <c r="K15" s="166">
        <v>45565</v>
      </c>
      <c r="L15" s="166">
        <v>44279</v>
      </c>
      <c r="M15" s="137" t="s">
        <v>244</v>
      </c>
      <c r="N15" s="343">
        <v>13162.88</v>
      </c>
      <c r="O15" s="344"/>
      <c r="P15" s="345">
        <f t="shared" si="1"/>
        <v>13162.88</v>
      </c>
      <c r="Q15" s="481"/>
      <c r="R15" s="357"/>
      <c r="S15" s="345">
        <f t="shared" si="2"/>
        <v>13162.88</v>
      </c>
      <c r="T15" s="172"/>
      <c r="U15" s="357">
        <v>0</v>
      </c>
      <c r="V15" s="344"/>
      <c r="W15" s="419">
        <f t="shared" si="0"/>
        <v>0</v>
      </c>
      <c r="X15" s="402">
        <f t="shared" si="3"/>
        <v>13162.88</v>
      </c>
    </row>
    <row r="16" spans="1:24" ht="15.75" customHeight="1" thickBot="1" x14ac:dyDescent="0.35">
      <c r="C16" s="229"/>
      <c r="D16" s="137"/>
      <c r="E16" s="137"/>
      <c r="J16" s="192"/>
      <c r="K16" s="192"/>
      <c r="L16" s="192" t="s">
        <v>89</v>
      </c>
      <c r="M16" s="169" t="s">
        <v>37</v>
      </c>
      <c r="N16" s="346">
        <f>SUM(N7:N15)</f>
        <v>645446.34999999986</v>
      </c>
      <c r="O16" s="347">
        <f>SUM(O7:O15)</f>
        <v>174.93</v>
      </c>
      <c r="P16" s="348">
        <f>SUM(P7:P15)</f>
        <v>645621.27999999991</v>
      </c>
      <c r="Q16" s="130"/>
      <c r="R16" s="346">
        <f>SUM(R7:R15)</f>
        <v>319546.04000000004</v>
      </c>
      <c r="S16" s="348">
        <f>SUM(S7:S15)</f>
        <v>326075.24000000005</v>
      </c>
      <c r="T16" s="172"/>
      <c r="U16" s="346">
        <f>SUM(U7:U15)</f>
        <v>36769.58</v>
      </c>
      <c r="V16" s="347">
        <f>SUM(V7:V15)</f>
        <v>0</v>
      </c>
      <c r="W16" s="421">
        <f>SUM(W7:W15)</f>
        <v>36769.58</v>
      </c>
      <c r="X16" s="424">
        <f>SUM(X7:X15)</f>
        <v>289305.66000000003</v>
      </c>
    </row>
    <row r="17" spans="2:20" ht="15.75" customHeight="1" thickTop="1" x14ac:dyDescent="0.3">
      <c r="C17" s="137"/>
      <c r="D17" s="137"/>
      <c r="E17" s="137"/>
      <c r="J17" s="192"/>
      <c r="K17" s="192"/>
      <c r="L17" s="192"/>
      <c r="M17" s="169"/>
      <c r="N17" s="168"/>
      <c r="O17" s="168"/>
      <c r="P17" s="168"/>
      <c r="Q17" s="168"/>
      <c r="R17" s="168"/>
      <c r="S17" s="168"/>
      <c r="T17" s="167"/>
    </row>
    <row r="18" spans="2:20" ht="15.75" customHeight="1" x14ac:dyDescent="0.3">
      <c r="B18" s="132" t="s">
        <v>109</v>
      </c>
      <c r="C18" s="178"/>
      <c r="D18" s="178"/>
      <c r="E18" s="178"/>
    </row>
    <row r="19" spans="2:20" ht="15.75" customHeight="1" x14ac:dyDescent="0.3">
      <c r="B19" s="582" t="s">
        <v>216</v>
      </c>
      <c r="C19" s="582"/>
      <c r="D19" s="582"/>
      <c r="E19" s="582"/>
      <c r="F19" s="582"/>
      <c r="G19" s="582"/>
    </row>
    <row r="20" spans="2:20" ht="15.75" customHeight="1" x14ac:dyDescent="0.3">
      <c r="C20" s="178"/>
      <c r="D20" s="178"/>
      <c r="E20" s="178"/>
    </row>
    <row r="21" spans="2:20" ht="15.75" customHeight="1" x14ac:dyDescent="0.3">
      <c r="B21" s="582" t="s">
        <v>113</v>
      </c>
      <c r="C21" s="582"/>
      <c r="D21" s="582"/>
      <c r="E21" s="582"/>
      <c r="F21" s="582"/>
      <c r="G21" s="582"/>
    </row>
    <row r="22" spans="2:20" ht="15.75" customHeight="1" x14ac:dyDescent="0.3">
      <c r="B22" s="173"/>
      <c r="C22" s="173"/>
      <c r="D22" s="173"/>
      <c r="E22" s="173"/>
      <c r="F22" s="174"/>
    </row>
    <row r="23" spans="2:20" ht="15.75" customHeight="1" x14ac:dyDescent="0.3">
      <c r="B23" s="582" t="s">
        <v>134</v>
      </c>
      <c r="C23" s="582"/>
      <c r="D23" s="582"/>
      <c r="E23" s="582"/>
      <c r="F23" s="582"/>
      <c r="G23" s="582"/>
    </row>
    <row r="24" spans="2:20" ht="15.75" customHeight="1" x14ac:dyDescent="0.3">
      <c r="B24" s="593" t="s">
        <v>133</v>
      </c>
      <c r="C24" s="582"/>
      <c r="D24" s="582"/>
      <c r="E24" s="582"/>
      <c r="F24" s="582"/>
      <c r="G24" s="582"/>
    </row>
    <row r="25" spans="2:20" ht="15.75" customHeight="1" x14ac:dyDescent="0.3">
      <c r="B25" s="173"/>
      <c r="C25" s="173"/>
      <c r="D25" s="173"/>
      <c r="E25" s="173"/>
      <c r="F25" s="174"/>
    </row>
    <row r="26" spans="2:20" ht="15.75" customHeight="1" x14ac:dyDescent="0.3">
      <c r="B26" s="131" t="s">
        <v>96</v>
      </c>
      <c r="C26" s="176" t="s">
        <v>99</v>
      </c>
      <c r="D26" s="176" t="s">
        <v>100</v>
      </c>
      <c r="E26" s="176"/>
      <c r="F26" s="174"/>
    </row>
    <row r="27" spans="2:20" ht="15.75" customHeight="1" x14ac:dyDescent="0.3">
      <c r="B27" s="135" t="s">
        <v>206</v>
      </c>
      <c r="C27" s="178" t="s">
        <v>187</v>
      </c>
      <c r="D27" s="178" t="s">
        <v>188</v>
      </c>
      <c r="E27" s="178"/>
    </row>
    <row r="28" spans="2:20" ht="15.75" customHeight="1" x14ac:dyDescent="0.3">
      <c r="C28" s="178"/>
      <c r="D28" s="178"/>
      <c r="E28" s="178"/>
    </row>
    <row r="29" spans="2:20" ht="15.75" customHeight="1" x14ac:dyDescent="0.3">
      <c r="B29" s="581" t="s">
        <v>300</v>
      </c>
      <c r="C29" s="581"/>
      <c r="D29" s="581"/>
      <c r="E29" s="581"/>
      <c r="F29" s="581"/>
      <c r="G29" s="581"/>
      <c r="H29" s="581"/>
      <c r="I29" s="581"/>
      <c r="J29" s="140"/>
      <c r="K29" s="140"/>
      <c r="L29" s="140"/>
      <c r="M29" s="140"/>
      <c r="N29" s="140"/>
      <c r="O29" s="140"/>
      <c r="P29" s="140"/>
      <c r="Q29" s="140"/>
      <c r="R29" s="140"/>
      <c r="S29" s="140"/>
    </row>
    <row r="30" spans="2:20" ht="15.75" customHeight="1" x14ac:dyDescent="0.3">
      <c r="B30" s="128"/>
      <c r="C30" s="178"/>
      <c r="D30" s="178"/>
      <c r="E30" s="178"/>
      <c r="J30" s="140"/>
      <c r="K30" s="140"/>
      <c r="L30" s="140"/>
      <c r="M30" s="140"/>
      <c r="N30" s="140"/>
      <c r="O30" s="140"/>
      <c r="P30" s="140"/>
      <c r="Q30" s="140"/>
      <c r="R30" s="293"/>
      <c r="S30" s="191"/>
      <c r="T30" s="191"/>
    </row>
    <row r="31" spans="2:20" ht="15.75" customHeight="1" x14ac:dyDescent="0.3">
      <c r="B31" s="198"/>
      <c r="C31" s="199"/>
      <c r="D31" s="199"/>
      <c r="E31" s="199"/>
      <c r="F31" s="199"/>
      <c r="G31" s="199"/>
      <c r="H31" s="140"/>
      <c r="I31" s="140"/>
      <c r="J31" s="140"/>
      <c r="K31" s="140"/>
      <c r="L31" s="140"/>
      <c r="M31" s="140"/>
      <c r="N31" s="140"/>
      <c r="O31" s="140"/>
      <c r="P31" s="140"/>
      <c r="Q31" s="140"/>
      <c r="R31" s="293"/>
      <c r="S31" s="191"/>
      <c r="T31" s="191"/>
    </row>
    <row r="32" spans="2:20" ht="15.75" customHeight="1" x14ac:dyDescent="0.3">
      <c r="B32" s="200"/>
      <c r="C32" s="182"/>
      <c r="D32" s="182"/>
      <c r="E32" s="182"/>
      <c r="F32" s="182"/>
      <c r="G32" s="182"/>
      <c r="H32" s="180"/>
      <c r="I32" s="180"/>
      <c r="J32" s="180"/>
      <c r="K32" s="180"/>
      <c r="L32" s="180"/>
      <c r="M32" s="180"/>
      <c r="N32" s="180"/>
      <c r="O32" s="180"/>
      <c r="P32" s="180"/>
      <c r="Q32" s="180"/>
      <c r="R32" s="290" t="s">
        <v>219</v>
      </c>
      <c r="S32" s="183"/>
      <c r="T32" s="191"/>
    </row>
    <row r="33" spans="2:20" ht="15.75" customHeight="1" x14ac:dyDescent="0.3">
      <c r="B33" s="184" t="s">
        <v>218</v>
      </c>
      <c r="C33" s="185" t="s">
        <v>1</v>
      </c>
      <c r="D33" s="185"/>
      <c r="E33" s="185"/>
      <c r="F33" s="515" t="s">
        <v>33</v>
      </c>
      <c r="G33" s="185" t="s">
        <v>34</v>
      </c>
      <c r="H33" s="185"/>
      <c r="I33" s="185"/>
      <c r="J33" s="185"/>
      <c r="K33" s="185"/>
      <c r="L33" s="185"/>
      <c r="M33" s="185" t="s">
        <v>35</v>
      </c>
      <c r="N33" s="185" t="s">
        <v>36</v>
      </c>
      <c r="O33" s="186"/>
      <c r="P33" s="186"/>
      <c r="Q33" s="186"/>
      <c r="R33" s="187" t="s">
        <v>79</v>
      </c>
      <c r="S33" s="188"/>
      <c r="T33" s="191"/>
    </row>
    <row r="34" spans="2:20" ht="15.75" customHeight="1" x14ac:dyDescent="0.3">
      <c r="B34" s="189"/>
      <c r="C34" s="145"/>
      <c r="D34" s="145"/>
      <c r="E34" s="145"/>
      <c r="F34" s="516"/>
      <c r="G34" s="145"/>
      <c r="H34" s="145"/>
      <c r="I34" s="145"/>
      <c r="J34" s="145"/>
      <c r="K34" s="145"/>
      <c r="L34" s="145"/>
      <c r="M34" s="145"/>
      <c r="N34" s="145"/>
      <c r="O34" s="136"/>
      <c r="P34" s="136"/>
      <c r="Q34" s="136"/>
    </row>
    <row r="35" spans="2:20" ht="15.75" customHeight="1" x14ac:dyDescent="0.3">
      <c r="B35" s="189"/>
      <c r="C35" s="145"/>
      <c r="D35" s="145"/>
      <c r="E35" s="145"/>
      <c r="F35" s="516"/>
      <c r="G35" s="145"/>
      <c r="H35" s="145"/>
      <c r="I35" s="145"/>
      <c r="J35" s="145"/>
      <c r="K35" s="145"/>
      <c r="L35" s="145"/>
      <c r="M35" s="145"/>
      <c r="N35" s="145"/>
      <c r="O35" s="136"/>
      <c r="P35" s="136"/>
      <c r="Q35" s="136"/>
      <c r="R35" s="293"/>
      <c r="S35" s="294"/>
      <c r="T35" s="191"/>
    </row>
    <row r="36" spans="2:20" ht="15.75" customHeight="1" x14ac:dyDescent="0.3">
      <c r="B36" s="146"/>
      <c r="C36" s="145"/>
      <c r="D36" s="145"/>
      <c r="E36" s="145"/>
      <c r="F36" s="516"/>
    </row>
    <row r="37" spans="2:20" ht="15.75" customHeight="1" x14ac:dyDescent="0.3">
      <c r="B37" s="146"/>
      <c r="C37" s="469"/>
      <c r="D37" s="469"/>
      <c r="E37" s="469"/>
      <c r="F37" s="516"/>
    </row>
    <row r="38" spans="2:20" ht="15.75" customHeight="1" x14ac:dyDescent="0.3">
      <c r="B38" s="204"/>
      <c r="C38" s="205"/>
      <c r="D38" s="205"/>
      <c r="E38" s="205"/>
      <c r="F38" s="158"/>
      <c r="G38" s="207"/>
      <c r="H38" s="207"/>
      <c r="I38" s="207"/>
      <c r="J38" s="207"/>
      <c r="K38" s="207"/>
      <c r="L38" s="207"/>
      <c r="M38" s="161"/>
      <c r="N38" s="208"/>
      <c r="O38" s="209"/>
      <c r="P38" s="209"/>
      <c r="Q38" s="209"/>
    </row>
    <row r="39" spans="2:20" ht="15.75" customHeight="1" x14ac:dyDescent="0.3">
      <c r="B39" s="204"/>
      <c r="C39" s="205"/>
      <c r="D39" s="205"/>
      <c r="E39" s="205"/>
      <c r="F39" s="158"/>
      <c r="G39" s="207"/>
      <c r="H39" s="207"/>
      <c r="I39" s="207"/>
      <c r="J39" s="207"/>
      <c r="K39" s="207"/>
      <c r="L39" s="207"/>
      <c r="M39" s="161"/>
      <c r="N39" s="208"/>
      <c r="O39" s="209"/>
      <c r="P39" s="209"/>
      <c r="Q39" s="209"/>
    </row>
    <row r="40" spans="2:20" ht="15.75" customHeight="1" x14ac:dyDescent="0.3">
      <c r="B40" s="204"/>
      <c r="C40" s="205"/>
      <c r="D40" s="205"/>
      <c r="E40" s="205"/>
      <c r="F40" s="158"/>
      <c r="G40" s="207"/>
      <c r="H40" s="207"/>
      <c r="I40" s="207"/>
      <c r="J40" s="207"/>
      <c r="K40" s="207"/>
      <c r="L40" s="207"/>
      <c r="M40" s="161"/>
      <c r="N40" s="208"/>
      <c r="O40" s="209"/>
      <c r="P40" s="209"/>
      <c r="Q40" s="209"/>
    </row>
    <row r="41" spans="2:20" ht="15.75" customHeight="1" x14ac:dyDescent="0.3"/>
    <row r="42" spans="2:20" ht="15.75" customHeight="1" x14ac:dyDescent="0.3"/>
    <row r="43" spans="2:20" ht="15.75" customHeight="1" x14ac:dyDescent="0.3">
      <c r="P43" s="143"/>
      <c r="Q43" s="143"/>
      <c r="R43" s="143"/>
      <c r="S43" s="143"/>
      <c r="T43" s="146"/>
    </row>
    <row r="44" spans="2:20" ht="15.75" customHeight="1" x14ac:dyDescent="0.3">
      <c r="P44" s="211"/>
      <c r="Q44" s="143"/>
      <c r="R44" s="143"/>
      <c r="S44" s="143"/>
      <c r="T44" s="212"/>
    </row>
    <row r="45" spans="2:20" ht="15.75" customHeight="1" x14ac:dyDescent="0.3">
      <c r="P45" s="143"/>
      <c r="Q45" s="143"/>
      <c r="R45" s="143"/>
      <c r="S45" s="143"/>
      <c r="T45" s="146"/>
    </row>
    <row r="46" spans="2:20" ht="15.75" customHeight="1" x14ac:dyDescent="0.3"/>
    <row r="47" spans="2:20" ht="15.75" customHeight="1" x14ac:dyDescent="0.3"/>
    <row r="48" spans="2:20" ht="15.75" customHeight="1" x14ac:dyDescent="0.3"/>
    <row r="49" spans="22:23" ht="15.75" customHeight="1" x14ac:dyDescent="0.3"/>
    <row r="50" spans="22:23" ht="15.75" customHeight="1" x14ac:dyDescent="0.3"/>
    <row r="51" spans="22:23" ht="15.75" customHeight="1" x14ac:dyDescent="0.3">
      <c r="W51" s="171"/>
    </row>
    <row r="52" spans="22:23" ht="15.75" customHeight="1" x14ac:dyDescent="0.3">
      <c r="V52" s="135" t="s">
        <v>202</v>
      </c>
      <c r="W52" s="214">
        <f>W16</f>
        <v>36769.58</v>
      </c>
    </row>
    <row r="53" spans="22:23" ht="15.75" customHeight="1" x14ac:dyDescent="0.3"/>
    <row r="54" spans="22:23" ht="15.75" customHeight="1" x14ac:dyDescent="0.3"/>
    <row r="55" spans="22:23" ht="15.75" customHeight="1" x14ac:dyDescent="0.3"/>
    <row r="56" spans="22:23" ht="15.75" customHeight="1" x14ac:dyDescent="0.3"/>
    <row r="57" spans="22:23" ht="15.75" customHeight="1" x14ac:dyDescent="0.3"/>
    <row r="58" spans="22:23" ht="15.75" customHeight="1" x14ac:dyDescent="0.3"/>
    <row r="59" spans="22:23" ht="15.75" customHeight="1" x14ac:dyDescent="0.3"/>
    <row r="60" spans="22:23" ht="15.75" customHeight="1" x14ac:dyDescent="0.3"/>
  </sheetData>
  <mergeCells count="7">
    <mergeCell ref="U4:W4"/>
    <mergeCell ref="U5:W5"/>
    <mergeCell ref="B29:I29"/>
    <mergeCell ref="B24:G24"/>
    <mergeCell ref="B23:G23"/>
    <mergeCell ref="B19:G19"/>
    <mergeCell ref="B21:G21"/>
  </mergeCells>
  <conditionalFormatting sqref="A7:P7 N8:P8 A9:P15 R7:S15 U7:X15">
    <cfRule type="expression" dxfId="14" priority="12">
      <formula>MOD(ROW(),2)=0</formula>
    </cfRule>
  </conditionalFormatting>
  <conditionalFormatting sqref="A8">
    <cfRule type="expression" dxfId="13" priority="9">
      <formula>MOD(ROW(),2)=0</formula>
    </cfRule>
  </conditionalFormatting>
  <conditionalFormatting sqref="B8:E8 J8:M8 G8">
    <cfRule type="expression" dxfId="12" priority="8">
      <formula>MOD(ROW(),2)=0</formula>
    </cfRule>
  </conditionalFormatting>
  <conditionalFormatting sqref="H8:I8">
    <cfRule type="expression" dxfId="11" priority="7">
      <formula>MOD(ROW(),2)=0</formula>
    </cfRule>
  </conditionalFormatting>
  <conditionalFormatting sqref="F8">
    <cfRule type="expression" dxfId="10" priority="6">
      <formula>MOD(ROW(),2)=0</formula>
    </cfRule>
  </conditionalFormatting>
  <hyperlinks>
    <hyperlink ref="B24" r:id="rId1" xr:uid="{00000000-0004-0000-2D00-000000000000}"/>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A1:Y62"/>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W18" sqref="W18"/>
    </sheetView>
  </sheetViews>
  <sheetFormatPr defaultColWidth="9.109375" defaultRowHeight="14.4" x14ac:dyDescent="0.3"/>
  <cols>
    <col min="1" max="1" width="7.88671875" style="135" customWidth="1"/>
    <col min="2" max="2" width="69.88671875" style="135" customWidth="1"/>
    <col min="3" max="3" width="49" style="135" customWidth="1"/>
    <col min="4" max="4" width="14.33203125" style="135" bestFit="1" customWidth="1"/>
    <col min="5" max="5" width="13.6640625" style="135" customWidth="1"/>
    <col min="6" max="6" width="19.44140625" style="137" bestFit="1" customWidth="1"/>
    <col min="7" max="7" width="23" style="137" bestFit="1" customWidth="1"/>
    <col min="8" max="8" width="11.33203125" style="135" customWidth="1"/>
    <col min="9" max="9" width="13.5546875" style="135" bestFit="1" customWidth="1"/>
    <col min="10" max="10" width="14" style="135" customWidth="1"/>
    <col min="11" max="11" width="15.5546875" style="135" customWidth="1"/>
    <col min="12" max="12" width="15.88671875" style="135" bestFit="1" customWidth="1"/>
    <col min="13" max="13" width="20.5546875" style="135" customWidth="1"/>
    <col min="14" max="14" width="15.88671875" style="135" bestFit="1" customWidth="1"/>
    <col min="15" max="15" width="16.109375" style="135" customWidth="1"/>
    <col min="16" max="16" width="15.88671875" style="135" bestFit="1" customWidth="1"/>
    <col min="17" max="17" width="3.6640625" style="135" customWidth="1"/>
    <col min="18" max="18" width="15.88671875" style="135" customWidth="1"/>
    <col min="19" max="19" width="15.88671875" style="135" bestFit="1" customWidth="1"/>
    <col min="20" max="20" width="3.88671875" style="140" customWidth="1"/>
    <col min="21" max="21" width="14" style="135" bestFit="1" customWidth="1"/>
    <col min="22" max="22" width="14.88671875" style="135" bestFit="1" customWidth="1"/>
    <col min="23" max="23" width="14" style="135" bestFit="1" customWidth="1"/>
    <col min="24" max="24" width="14" style="135" customWidth="1"/>
    <col min="25" max="25" width="14.33203125" style="135" customWidth="1"/>
    <col min="26" max="16384" width="9.109375" style="135"/>
  </cols>
  <sheetData>
    <row r="1" spans="1:25" ht="15.75" customHeight="1" x14ac:dyDescent="0.3">
      <c r="A1" s="132" t="s">
        <v>135</v>
      </c>
    </row>
    <row r="2" spans="1:25" ht="15.75" customHeight="1" x14ac:dyDescent="0.3">
      <c r="A2" s="138" t="str">
        <f>('#1461 Inlet Grove Comm HS '!A2)</f>
        <v>Federal Grant Allocations/Reimbursements as of: 08/30/2024</v>
      </c>
      <c r="B2" s="193"/>
      <c r="N2" s="139"/>
      <c r="O2" s="139"/>
      <c r="Q2" s="140"/>
      <c r="R2" s="140"/>
      <c r="S2" s="140"/>
    </row>
    <row r="3" spans="1:25" ht="15.75" customHeight="1" x14ac:dyDescent="0.3">
      <c r="A3" s="141" t="s">
        <v>136</v>
      </c>
      <c r="B3" s="132"/>
      <c r="D3" s="132"/>
      <c r="E3" s="132"/>
      <c r="F3" s="131"/>
      <c r="Q3" s="140"/>
      <c r="R3" s="140"/>
      <c r="S3" s="140"/>
      <c r="U3" s="136"/>
      <c r="V3" s="142"/>
    </row>
    <row r="4" spans="1:25" ht="15.75" customHeight="1" x14ac:dyDescent="0.3">
      <c r="A4" s="132" t="s">
        <v>141</v>
      </c>
      <c r="N4" s="144"/>
      <c r="O4" s="144"/>
      <c r="P4" s="144"/>
      <c r="Q4" s="145"/>
      <c r="R4" s="140"/>
      <c r="S4" s="140"/>
      <c r="T4" s="145"/>
      <c r="U4" s="577" t="s">
        <v>291</v>
      </c>
      <c r="V4" s="577"/>
      <c r="W4" s="577"/>
      <c r="X4" s="535"/>
      <c r="Y4" s="146"/>
    </row>
    <row r="5" spans="1:25" ht="15" thickBot="1" x14ac:dyDescent="0.35">
      <c r="H5" s="147"/>
      <c r="I5" s="147"/>
      <c r="N5" s="144"/>
      <c r="O5" s="144"/>
      <c r="P5" s="144"/>
      <c r="Q5" s="145"/>
      <c r="R5" s="148"/>
      <c r="S5" s="148"/>
      <c r="T5" s="145"/>
      <c r="U5" s="579"/>
      <c r="V5" s="579"/>
      <c r="W5" s="579"/>
      <c r="X5" s="536"/>
      <c r="Y5" s="149"/>
    </row>
    <row r="6" spans="1:25" s="196" customFormat="1" ht="72.599999999999994"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367" t="s">
        <v>213</v>
      </c>
      <c r="Y6" s="157" t="str">
        <f>'#4102 Bridge Prep Academy'!X6</f>
        <v>Available Budget as of 08/30/24</v>
      </c>
    </row>
    <row r="7" spans="1:25" x14ac:dyDescent="0.3">
      <c r="A7" s="158">
        <v>4228</v>
      </c>
      <c r="B7" s="135" t="s">
        <v>285</v>
      </c>
      <c r="C7" s="509" t="s">
        <v>286</v>
      </c>
      <c r="D7" s="137" t="s">
        <v>287</v>
      </c>
      <c r="E7" s="137" t="s">
        <v>280</v>
      </c>
      <c r="F7" s="166" t="s">
        <v>288</v>
      </c>
      <c r="G7" s="137" t="s">
        <v>6</v>
      </c>
      <c r="H7" s="289">
        <v>1.8800000000000001E-2</v>
      </c>
      <c r="I7" s="289">
        <v>0.161</v>
      </c>
      <c r="J7" s="166">
        <v>45565</v>
      </c>
      <c r="K7" s="166">
        <v>45566</v>
      </c>
      <c r="L7" s="166">
        <v>45314</v>
      </c>
      <c r="M7" s="137" t="s">
        <v>289</v>
      </c>
      <c r="N7" s="462">
        <v>31524.12</v>
      </c>
      <c r="O7" s="344"/>
      <c r="P7" s="345">
        <f>N7+O7</f>
        <v>31524.12</v>
      </c>
      <c r="Q7" s="130"/>
      <c r="R7" s="491">
        <v>10494.54</v>
      </c>
      <c r="S7" s="345">
        <f t="shared" ref="S7:S13" si="0">P7-R7</f>
        <v>21029.579999999998</v>
      </c>
      <c r="T7" s="172"/>
      <c r="U7" s="491">
        <v>0</v>
      </c>
      <c r="V7" s="344">
        <v>0</v>
      </c>
      <c r="W7" s="419">
        <f t="shared" ref="W7" si="1">U7+V7</f>
        <v>0</v>
      </c>
      <c r="X7" s="356"/>
      <c r="Y7" s="402">
        <f t="shared" ref="Y7:Y13" si="2">S7-W7</f>
        <v>21029.579999999998</v>
      </c>
    </row>
    <row r="8" spans="1:25" ht="15.75" customHeight="1" x14ac:dyDescent="0.3">
      <c r="A8" s="137">
        <v>4452</v>
      </c>
      <c r="B8" s="135" t="s">
        <v>246</v>
      </c>
      <c r="C8" s="483" t="s">
        <v>204</v>
      </c>
      <c r="D8" s="137" t="s">
        <v>175</v>
      </c>
      <c r="E8" s="137" t="s">
        <v>230</v>
      </c>
      <c r="F8" s="137" t="s">
        <v>231</v>
      </c>
      <c r="G8" s="137" t="s">
        <v>6</v>
      </c>
      <c r="H8" s="289">
        <v>0.05</v>
      </c>
      <c r="I8" s="289">
        <v>0.161</v>
      </c>
      <c r="J8" s="166">
        <v>45565</v>
      </c>
      <c r="K8" s="166">
        <v>45565</v>
      </c>
      <c r="L8" s="166">
        <v>44279</v>
      </c>
      <c r="M8" s="137" t="s">
        <v>177</v>
      </c>
      <c r="N8" s="343">
        <v>256261.74</v>
      </c>
      <c r="O8" s="344">
        <v>40.14</v>
      </c>
      <c r="P8" s="345">
        <f t="shared" ref="P8:P13" si="3">N8+O8</f>
        <v>256301.88</v>
      </c>
      <c r="Q8" s="481"/>
      <c r="R8" s="357">
        <v>256301.88</v>
      </c>
      <c r="S8" s="345">
        <f t="shared" si="0"/>
        <v>0</v>
      </c>
      <c r="T8" s="172"/>
      <c r="U8" s="357">
        <v>0</v>
      </c>
      <c r="V8" s="344"/>
      <c r="W8" s="419">
        <f t="shared" ref="W8:W13" si="4">SUM(U8:V8)</f>
        <v>0</v>
      </c>
      <c r="X8" s="345"/>
      <c r="Y8" s="402">
        <f>S8-W8-X8</f>
        <v>0</v>
      </c>
    </row>
    <row r="9" spans="1:25" ht="15.75" customHeight="1" x14ac:dyDescent="0.3">
      <c r="A9" s="137">
        <v>4454</v>
      </c>
      <c r="B9" s="135" t="s">
        <v>247</v>
      </c>
      <c r="C9" s="483" t="s">
        <v>174</v>
      </c>
      <c r="D9" s="137" t="s">
        <v>175</v>
      </c>
      <c r="E9" s="137" t="s">
        <v>232</v>
      </c>
      <c r="F9" s="137" t="s">
        <v>245</v>
      </c>
      <c r="G9" s="137" t="s">
        <v>6</v>
      </c>
      <c r="H9" s="289">
        <v>0.05</v>
      </c>
      <c r="I9" s="289">
        <v>0.161</v>
      </c>
      <c r="J9" s="166">
        <v>45565</v>
      </c>
      <c r="K9" s="166">
        <v>45565</v>
      </c>
      <c r="L9" s="166">
        <v>44279</v>
      </c>
      <c r="M9" s="137" t="s">
        <v>209</v>
      </c>
      <c r="N9" s="343">
        <v>16707.099999999999</v>
      </c>
      <c r="O9" s="344">
        <v>307.82</v>
      </c>
      <c r="P9" s="345">
        <f t="shared" si="3"/>
        <v>17014.919999999998</v>
      </c>
      <c r="Q9" s="481"/>
      <c r="R9" s="357"/>
      <c r="S9" s="345">
        <v>17014.919999999998</v>
      </c>
      <c r="T9" s="172"/>
      <c r="U9" s="357">
        <v>0</v>
      </c>
      <c r="V9" s="344"/>
      <c r="W9" s="419">
        <f t="shared" si="4"/>
        <v>0</v>
      </c>
      <c r="X9" s="345">
        <v>17014.919999999998</v>
      </c>
      <c r="Y9" s="402">
        <f>S9-W9-X9</f>
        <v>0</v>
      </c>
    </row>
    <row r="10" spans="1:25" ht="15.75" customHeight="1" x14ac:dyDescent="0.3">
      <c r="A10" s="137">
        <v>4457</v>
      </c>
      <c r="B10" s="135" t="s">
        <v>248</v>
      </c>
      <c r="C10" s="483" t="s">
        <v>174</v>
      </c>
      <c r="D10" s="137" t="s">
        <v>175</v>
      </c>
      <c r="E10" s="137" t="s">
        <v>234</v>
      </c>
      <c r="F10" s="137" t="s">
        <v>233</v>
      </c>
      <c r="G10" s="137" t="s">
        <v>6</v>
      </c>
      <c r="H10" s="289">
        <v>0.05</v>
      </c>
      <c r="I10" s="289">
        <v>0.161</v>
      </c>
      <c r="J10" s="166">
        <v>45565</v>
      </c>
      <c r="K10" s="166">
        <v>45565</v>
      </c>
      <c r="L10" s="166">
        <v>44279</v>
      </c>
      <c r="M10" s="137" t="s">
        <v>235</v>
      </c>
      <c r="N10" s="343">
        <v>7952.09</v>
      </c>
      <c r="O10" s="344"/>
      <c r="P10" s="345">
        <f t="shared" si="3"/>
        <v>7952.09</v>
      </c>
      <c r="Q10" s="481"/>
      <c r="R10" s="357">
        <f>1481.38+6470.71</f>
        <v>7952.09</v>
      </c>
      <c r="S10" s="345">
        <f t="shared" si="0"/>
        <v>0</v>
      </c>
      <c r="T10" s="172"/>
      <c r="U10" s="357">
        <v>0</v>
      </c>
      <c r="V10" s="344"/>
      <c r="W10" s="419">
        <f t="shared" si="4"/>
        <v>0</v>
      </c>
      <c r="X10" s="345"/>
      <c r="Y10" s="402">
        <f t="shared" si="2"/>
        <v>0</v>
      </c>
    </row>
    <row r="11" spans="1:25" ht="15.75" customHeight="1" x14ac:dyDescent="0.3">
      <c r="A11" s="137">
        <v>4459</v>
      </c>
      <c r="B11" s="135" t="s">
        <v>192</v>
      </c>
      <c r="C11" s="483" t="s">
        <v>174</v>
      </c>
      <c r="D11" s="137" t="s">
        <v>175</v>
      </c>
      <c r="E11" s="137" t="s">
        <v>193</v>
      </c>
      <c r="F11" s="137" t="s">
        <v>176</v>
      </c>
      <c r="G11" s="137" t="s">
        <v>6</v>
      </c>
      <c r="H11" s="289">
        <v>0.05</v>
      </c>
      <c r="I11" s="289">
        <v>0.161</v>
      </c>
      <c r="J11" s="166">
        <v>45565</v>
      </c>
      <c r="K11" s="166">
        <v>45565</v>
      </c>
      <c r="L11" s="166">
        <v>44279</v>
      </c>
      <c r="M11" s="137" t="s">
        <v>177</v>
      </c>
      <c r="N11" s="343">
        <v>1025046.95</v>
      </c>
      <c r="O11" s="344">
        <v>160.58000000000001</v>
      </c>
      <c r="P11" s="345">
        <f t="shared" si="3"/>
        <v>1025207.5299999999</v>
      </c>
      <c r="Q11" s="481"/>
      <c r="R11" s="357">
        <f>692497.74+332709.79</f>
        <v>1025207.53</v>
      </c>
      <c r="S11" s="345">
        <f t="shared" si="0"/>
        <v>0</v>
      </c>
      <c r="T11" s="172"/>
      <c r="U11" s="357">
        <v>0</v>
      </c>
      <c r="V11" s="344"/>
      <c r="W11" s="419">
        <f t="shared" si="4"/>
        <v>0</v>
      </c>
      <c r="X11" s="345"/>
      <c r="Y11" s="402">
        <f t="shared" si="2"/>
        <v>0</v>
      </c>
    </row>
    <row r="12" spans="1:25" ht="15.75" customHeight="1" x14ac:dyDescent="0.3">
      <c r="A12" s="137">
        <v>4462</v>
      </c>
      <c r="B12" s="135" t="s">
        <v>269</v>
      </c>
      <c r="C12" s="483" t="s">
        <v>174</v>
      </c>
      <c r="D12" s="137" t="s">
        <v>175</v>
      </c>
      <c r="E12" s="137" t="s">
        <v>239</v>
      </c>
      <c r="F12" s="137" t="s">
        <v>240</v>
      </c>
      <c r="G12" s="137" t="s">
        <v>6</v>
      </c>
      <c r="H12" s="289">
        <v>0.05</v>
      </c>
      <c r="I12" s="289">
        <v>0.161</v>
      </c>
      <c r="J12" s="166">
        <v>45565</v>
      </c>
      <c r="K12" s="166">
        <v>45565</v>
      </c>
      <c r="L12" s="166">
        <v>44279</v>
      </c>
      <c r="M12" s="137" t="s">
        <v>241</v>
      </c>
      <c r="N12" s="343">
        <v>13170.21</v>
      </c>
      <c r="O12" s="344"/>
      <c r="P12" s="345">
        <f t="shared" si="3"/>
        <v>13170.21</v>
      </c>
      <c r="Q12" s="481"/>
      <c r="R12" s="357"/>
      <c r="S12" s="345">
        <f t="shared" si="0"/>
        <v>13170.21</v>
      </c>
      <c r="T12" s="172"/>
      <c r="U12" s="357">
        <v>0</v>
      </c>
      <c r="V12" s="344"/>
      <c r="W12" s="419">
        <f t="shared" si="4"/>
        <v>0</v>
      </c>
      <c r="X12" s="345"/>
      <c r="Y12" s="402">
        <f t="shared" si="2"/>
        <v>13170.21</v>
      </c>
    </row>
    <row r="13" spans="1:25" ht="15.75" customHeight="1" x14ac:dyDescent="0.3">
      <c r="A13" s="137">
        <v>4463</v>
      </c>
      <c r="B13" s="135" t="s">
        <v>251</v>
      </c>
      <c r="C13" s="483" t="s">
        <v>174</v>
      </c>
      <c r="D13" s="137" t="s">
        <v>175</v>
      </c>
      <c r="E13" s="137" t="s">
        <v>242</v>
      </c>
      <c r="F13" s="137" t="s">
        <v>243</v>
      </c>
      <c r="G13" s="137" t="s">
        <v>6</v>
      </c>
      <c r="H13" s="289">
        <v>0.05</v>
      </c>
      <c r="I13" s="289">
        <v>0.161</v>
      </c>
      <c r="J13" s="166">
        <v>45565</v>
      </c>
      <c r="K13" s="166">
        <v>45565</v>
      </c>
      <c r="L13" s="166">
        <v>44279</v>
      </c>
      <c r="M13" s="137" t="s">
        <v>244</v>
      </c>
      <c r="N13" s="343">
        <v>44414.3</v>
      </c>
      <c r="O13" s="344"/>
      <c r="P13" s="345">
        <f t="shared" si="3"/>
        <v>44414.3</v>
      </c>
      <c r="Q13" s="481"/>
      <c r="R13" s="357">
        <v>42857.5</v>
      </c>
      <c r="S13" s="345">
        <f t="shared" si="0"/>
        <v>1556.8000000000029</v>
      </c>
      <c r="T13" s="172"/>
      <c r="U13" s="357">
        <v>1556.8</v>
      </c>
      <c r="V13" s="344"/>
      <c r="W13" s="419">
        <f t="shared" si="4"/>
        <v>1556.8</v>
      </c>
      <c r="X13" s="345"/>
      <c r="Y13" s="402">
        <f t="shared" si="2"/>
        <v>2.9558577807620168E-12</v>
      </c>
    </row>
    <row r="14" spans="1:25" ht="15.75" customHeight="1" thickBot="1" x14ac:dyDescent="0.35">
      <c r="C14" s="137"/>
      <c r="D14" s="137"/>
      <c r="E14" s="137"/>
      <c r="J14" s="192"/>
      <c r="K14" s="192"/>
      <c r="L14" s="192" t="s">
        <v>89</v>
      </c>
      <c r="M14" s="169" t="s">
        <v>37</v>
      </c>
      <c r="N14" s="346">
        <f>SUM(N7:N13)</f>
        <v>1395076.51</v>
      </c>
      <c r="O14" s="347">
        <f>SUM(O7:O13)</f>
        <v>508.53999999999996</v>
      </c>
      <c r="P14" s="348">
        <f>SUM(P7:P13)</f>
        <v>1395585.05</v>
      </c>
      <c r="Q14" s="130"/>
      <c r="R14" s="346">
        <f>SUM(R7:R13)</f>
        <v>1342813.54</v>
      </c>
      <c r="S14" s="348">
        <f>SUM(S7:S13)</f>
        <v>52771.51</v>
      </c>
      <c r="T14" s="172"/>
      <c r="U14" s="346">
        <f>SUM(U7:U13)</f>
        <v>1556.8</v>
      </c>
      <c r="V14" s="347">
        <f>SUM(V7:V13)</f>
        <v>0</v>
      </c>
      <c r="W14" s="421">
        <f>SUM(W7:W13)</f>
        <v>1556.8</v>
      </c>
      <c r="X14" s="421">
        <f>SUM(X7:X13)</f>
        <v>17014.919999999998</v>
      </c>
      <c r="Y14" s="424">
        <f>SUM(Y7:Y13)</f>
        <v>34199.789999999994</v>
      </c>
    </row>
    <row r="15" spans="1:25" ht="15.75" customHeight="1" thickTop="1" x14ac:dyDescent="0.3">
      <c r="C15" s="137"/>
      <c r="D15" s="137"/>
      <c r="E15" s="137"/>
      <c r="J15" s="192"/>
      <c r="K15" s="192"/>
      <c r="L15" s="192"/>
      <c r="M15" s="169"/>
      <c r="N15" s="168"/>
      <c r="O15" s="168"/>
      <c r="P15" s="168"/>
      <c r="Q15" s="168"/>
      <c r="R15" s="168"/>
      <c r="S15" s="168"/>
      <c r="T15" s="167"/>
    </row>
    <row r="16" spans="1:25" ht="15.75" customHeight="1" x14ac:dyDescent="0.3">
      <c r="C16" s="137"/>
      <c r="D16" s="137"/>
      <c r="E16" s="137"/>
      <c r="J16" s="192"/>
      <c r="K16" s="192"/>
      <c r="L16" s="192"/>
      <c r="M16" s="169"/>
      <c r="N16" s="168"/>
      <c r="O16" s="168"/>
      <c r="P16" s="168"/>
      <c r="Q16" s="168"/>
      <c r="R16" s="168"/>
      <c r="S16" s="168"/>
      <c r="T16" s="167"/>
    </row>
    <row r="17" spans="2:20" ht="15.75" customHeight="1" x14ac:dyDescent="0.3">
      <c r="B17" s="132" t="s">
        <v>109</v>
      </c>
      <c r="C17" s="178"/>
      <c r="D17" s="178"/>
      <c r="E17" s="178"/>
    </row>
    <row r="18" spans="2:20" ht="15.75" customHeight="1" x14ac:dyDescent="0.3">
      <c r="B18" s="582" t="s">
        <v>216</v>
      </c>
      <c r="C18" s="582"/>
      <c r="D18" s="582"/>
      <c r="E18" s="582"/>
      <c r="F18" s="582"/>
      <c r="G18" s="582"/>
    </row>
    <row r="19" spans="2:20" ht="15.75" customHeight="1" x14ac:dyDescent="0.3">
      <c r="C19" s="178"/>
      <c r="D19" s="178"/>
      <c r="E19" s="178"/>
      <c r="R19" s="135" t="s">
        <v>89</v>
      </c>
    </row>
    <row r="20" spans="2:20" ht="15.75" customHeight="1" x14ac:dyDescent="0.3">
      <c r="B20" s="582" t="s">
        <v>113</v>
      </c>
      <c r="C20" s="582"/>
      <c r="D20" s="582"/>
      <c r="E20" s="582"/>
      <c r="F20" s="582"/>
      <c r="G20" s="582"/>
    </row>
    <row r="21" spans="2:20" ht="15.75" customHeight="1" x14ac:dyDescent="0.3">
      <c r="B21" s="173"/>
      <c r="C21" s="173"/>
      <c r="D21" s="173"/>
      <c r="E21" s="173"/>
      <c r="F21" s="174"/>
    </row>
    <row r="22" spans="2:20" ht="15.75" customHeight="1" x14ac:dyDescent="0.3">
      <c r="B22" s="582" t="s">
        <v>134</v>
      </c>
      <c r="C22" s="582"/>
      <c r="D22" s="582"/>
      <c r="E22" s="582"/>
      <c r="F22" s="582"/>
      <c r="G22" s="582"/>
    </row>
    <row r="23" spans="2:20" ht="15.75" customHeight="1" x14ac:dyDescent="0.3">
      <c r="B23" s="593" t="s">
        <v>133</v>
      </c>
      <c r="C23" s="582"/>
      <c r="D23" s="582"/>
      <c r="E23" s="582"/>
      <c r="F23" s="582"/>
      <c r="G23" s="582"/>
    </row>
    <row r="24" spans="2:20" ht="15.75" customHeight="1" x14ac:dyDescent="0.3">
      <c r="B24" s="173"/>
      <c r="C24" s="173"/>
      <c r="D24" s="173"/>
      <c r="E24" s="173"/>
      <c r="F24" s="174"/>
    </row>
    <row r="25" spans="2:20" ht="15.75" customHeight="1" x14ac:dyDescent="0.3">
      <c r="B25" s="131" t="s">
        <v>96</v>
      </c>
      <c r="C25" s="176" t="s">
        <v>99</v>
      </c>
      <c r="D25" s="176" t="s">
        <v>100</v>
      </c>
      <c r="E25" s="176"/>
      <c r="F25" s="174"/>
    </row>
    <row r="26" spans="2:20" ht="15.75" customHeight="1" x14ac:dyDescent="0.3">
      <c r="B26" s="170" t="s">
        <v>98</v>
      </c>
      <c r="C26" s="178" t="s">
        <v>173</v>
      </c>
      <c r="D26" s="178" t="s">
        <v>190</v>
      </c>
      <c r="E26" s="178"/>
      <c r="F26" s="174"/>
    </row>
    <row r="27" spans="2:20" ht="15.75" customHeight="1" x14ac:dyDescent="0.3">
      <c r="B27" s="135" t="s">
        <v>206</v>
      </c>
      <c r="C27" s="178" t="s">
        <v>187</v>
      </c>
      <c r="D27" s="178" t="s">
        <v>188</v>
      </c>
      <c r="E27" s="178"/>
    </row>
    <row r="28" spans="2:20" ht="15.75" customHeight="1" x14ac:dyDescent="0.3">
      <c r="C28" s="178"/>
      <c r="D28" s="178"/>
      <c r="E28" s="178"/>
    </row>
    <row r="29" spans="2:20" ht="15.75" customHeight="1" x14ac:dyDescent="0.3">
      <c r="B29" s="581" t="s">
        <v>300</v>
      </c>
      <c r="C29" s="581"/>
      <c r="D29" s="581"/>
      <c r="E29" s="581"/>
      <c r="F29" s="581"/>
      <c r="G29" s="581"/>
      <c r="H29" s="581"/>
      <c r="I29" s="581"/>
    </row>
    <row r="30" spans="2:20" ht="15.75" customHeight="1" x14ac:dyDescent="0.3">
      <c r="B30" s="128"/>
      <c r="C30" s="178"/>
      <c r="D30" s="178"/>
      <c r="E30" s="178"/>
    </row>
    <row r="31" spans="2:20" ht="15.75" customHeight="1" x14ac:dyDescent="0.3">
      <c r="B31" s="140"/>
      <c r="C31" s="210"/>
      <c r="D31" s="210"/>
      <c r="E31" s="210"/>
      <c r="F31" s="210"/>
      <c r="G31" s="210"/>
      <c r="H31" s="187"/>
      <c r="I31" s="187"/>
      <c r="J31" s="187"/>
      <c r="K31" s="187"/>
      <c r="L31" s="187"/>
      <c r="M31" s="187"/>
      <c r="N31" s="187"/>
      <c r="O31" s="187"/>
      <c r="P31" s="187"/>
      <c r="Q31" s="187"/>
      <c r="R31" s="187"/>
      <c r="S31" s="187"/>
    </row>
    <row r="32" spans="2:20" ht="15.75" customHeight="1" x14ac:dyDescent="0.3">
      <c r="B32" s="200"/>
      <c r="C32" s="137"/>
      <c r="D32" s="137"/>
      <c r="E32" s="137"/>
      <c r="R32" s="293" t="s">
        <v>219</v>
      </c>
      <c r="S32" s="294"/>
      <c r="T32" s="191"/>
    </row>
    <row r="33" spans="2:24" ht="15.75" customHeight="1" x14ac:dyDescent="0.3">
      <c r="B33" s="184" t="s">
        <v>218</v>
      </c>
      <c r="C33" s="185" t="s">
        <v>1</v>
      </c>
      <c r="D33" s="185"/>
      <c r="E33" s="185"/>
      <c r="F33" s="515" t="s">
        <v>33</v>
      </c>
      <c r="G33" s="549" t="s">
        <v>34</v>
      </c>
      <c r="H33" s="185"/>
      <c r="I33" s="185"/>
      <c r="J33" s="185"/>
      <c r="K33" s="185"/>
      <c r="L33" s="185"/>
      <c r="M33" s="185" t="s">
        <v>35</v>
      </c>
      <c r="N33" s="185" t="s">
        <v>36</v>
      </c>
      <c r="O33" s="186"/>
      <c r="P33" s="186"/>
      <c r="Q33" s="186"/>
      <c r="R33" s="187" t="s">
        <v>79</v>
      </c>
      <c r="S33" s="188"/>
      <c r="T33" s="191"/>
    </row>
    <row r="34" spans="2:24" ht="15.75" customHeight="1" x14ac:dyDescent="0.3">
      <c r="B34" s="189"/>
      <c r="C34" s="145"/>
      <c r="D34" s="145"/>
      <c r="E34" s="145"/>
      <c r="F34" s="516"/>
      <c r="G34" s="550"/>
      <c r="H34" s="145"/>
      <c r="I34" s="145"/>
      <c r="J34" s="145"/>
      <c r="K34" s="145"/>
      <c r="L34" s="145"/>
      <c r="M34" s="145"/>
      <c r="N34" s="145"/>
      <c r="O34" s="136"/>
      <c r="P34" s="136"/>
      <c r="Q34" s="136"/>
    </row>
    <row r="35" spans="2:24" ht="15.75" customHeight="1" x14ac:dyDescent="0.3">
      <c r="B35" s="189"/>
      <c r="C35" s="145"/>
      <c r="D35" s="145"/>
      <c r="E35" s="145"/>
      <c r="F35" s="516"/>
      <c r="G35" s="550"/>
      <c r="H35" s="145"/>
      <c r="I35" s="145"/>
      <c r="J35" s="145"/>
      <c r="K35" s="145"/>
      <c r="L35" s="145"/>
      <c r="M35" s="145"/>
      <c r="N35" s="145"/>
      <c r="O35" s="136"/>
      <c r="P35" s="136"/>
      <c r="Q35" s="136"/>
    </row>
    <row r="36" spans="2:24" ht="15.75" customHeight="1" x14ac:dyDescent="0.3">
      <c r="B36" s="189"/>
      <c r="C36" s="145"/>
      <c r="D36" s="145"/>
      <c r="E36" s="145"/>
      <c r="F36" s="516"/>
      <c r="G36" s="550"/>
      <c r="H36" s="145"/>
      <c r="I36" s="145"/>
      <c r="J36" s="145"/>
      <c r="K36" s="145"/>
      <c r="L36" s="145"/>
      <c r="M36" s="145"/>
      <c r="N36" s="145"/>
      <c r="O36" s="136"/>
      <c r="P36" s="136"/>
      <c r="Q36" s="136"/>
    </row>
    <row r="37" spans="2:24" ht="15.75" customHeight="1" x14ac:dyDescent="0.3">
      <c r="B37" s="189"/>
      <c r="C37" s="469"/>
      <c r="D37" s="469"/>
      <c r="E37" s="469"/>
      <c r="F37" s="516"/>
      <c r="G37" s="550"/>
      <c r="H37" s="469"/>
      <c r="I37" s="469"/>
      <c r="J37" s="469"/>
      <c r="K37" s="469"/>
      <c r="L37" s="469"/>
      <c r="M37" s="469"/>
      <c r="N37" s="469"/>
      <c r="O37" s="136"/>
      <c r="P37" s="136"/>
      <c r="Q37" s="136"/>
    </row>
    <row r="38" spans="2:24" ht="15.75" customHeight="1" x14ac:dyDescent="0.3">
      <c r="B38" s="189"/>
      <c r="C38" s="469"/>
      <c r="D38" s="469"/>
      <c r="E38" s="469"/>
      <c r="F38" s="516"/>
      <c r="G38" s="550"/>
      <c r="H38" s="469"/>
      <c r="I38" s="469"/>
      <c r="J38" s="469"/>
      <c r="K38" s="469"/>
      <c r="L38" s="469"/>
      <c r="M38" s="469"/>
      <c r="N38" s="469"/>
      <c r="O38" s="136"/>
      <c r="P38" s="136"/>
      <c r="Q38" s="136"/>
    </row>
    <row r="39" spans="2:24" ht="15.75" customHeight="1" x14ac:dyDescent="0.3">
      <c r="B39" s="189"/>
      <c r="C39" s="482"/>
      <c r="D39" s="482"/>
      <c r="E39" s="482"/>
      <c r="F39" s="516"/>
      <c r="G39" s="550"/>
      <c r="H39" s="482"/>
      <c r="I39" s="482"/>
      <c r="J39" s="482"/>
      <c r="K39" s="482"/>
      <c r="L39" s="482"/>
      <c r="M39" s="482"/>
      <c r="N39" s="482"/>
      <c r="O39" s="136"/>
      <c r="P39" s="136"/>
      <c r="Q39" s="136"/>
    </row>
    <row r="40" spans="2:24" ht="15.75" customHeight="1" x14ac:dyDescent="0.3">
      <c r="B40" s="189"/>
      <c r="C40" s="482"/>
      <c r="D40" s="482"/>
      <c r="E40" s="482"/>
      <c r="F40" s="516"/>
      <c r="G40" s="550"/>
      <c r="H40" s="482"/>
      <c r="I40" s="482"/>
      <c r="J40" s="482"/>
      <c r="K40" s="482"/>
      <c r="L40" s="482"/>
      <c r="M40" s="482"/>
      <c r="N40" s="482"/>
      <c r="O40" s="136"/>
      <c r="P40" s="136"/>
      <c r="Q40" s="136"/>
    </row>
    <row r="41" spans="2:24" ht="15.75" customHeight="1" x14ac:dyDescent="0.3">
      <c r="B41" s="189"/>
      <c r="C41" s="469"/>
      <c r="D41" s="469"/>
      <c r="E41" s="469"/>
      <c r="F41" s="516"/>
      <c r="G41" s="550"/>
      <c r="H41" s="469"/>
      <c r="I41" s="469"/>
      <c r="J41" s="469"/>
      <c r="K41" s="469"/>
      <c r="L41" s="469"/>
      <c r="M41" s="469"/>
      <c r="N41" s="469"/>
      <c r="O41" s="136"/>
      <c r="P41" s="136"/>
      <c r="Q41" s="136"/>
    </row>
    <row r="42" spans="2:24" ht="15.75" customHeight="1" x14ac:dyDescent="0.3">
      <c r="B42" s="189"/>
      <c r="C42" s="145"/>
      <c r="D42" s="145"/>
      <c r="E42" s="145"/>
      <c r="F42" s="516"/>
      <c r="G42" s="550"/>
      <c r="H42" s="145"/>
      <c r="I42" s="145"/>
      <c r="J42" s="145"/>
      <c r="K42" s="145"/>
      <c r="L42" s="145"/>
      <c r="M42" s="145"/>
      <c r="N42" s="145"/>
      <c r="O42" s="136"/>
      <c r="P42" s="136"/>
      <c r="Q42" s="136"/>
    </row>
    <row r="43" spans="2:24" ht="15.75" customHeight="1" x14ac:dyDescent="0.3">
      <c r="B43" s="189"/>
      <c r="C43" s="145"/>
      <c r="D43" s="145"/>
      <c r="E43" s="145"/>
      <c r="F43" s="516"/>
      <c r="G43" s="550"/>
      <c r="H43" s="145"/>
      <c r="I43" s="145"/>
      <c r="J43" s="145"/>
      <c r="K43" s="145"/>
      <c r="L43" s="145"/>
      <c r="M43" s="145"/>
      <c r="N43" s="145"/>
      <c r="O43" s="136"/>
      <c r="P43" s="136"/>
      <c r="Q43" s="136"/>
    </row>
    <row r="44" spans="2:24" ht="15.75" customHeight="1" x14ac:dyDescent="0.3">
      <c r="B44" s="189"/>
      <c r="C44" s="145"/>
      <c r="D44" s="145"/>
      <c r="E44" s="145"/>
      <c r="F44" s="516"/>
      <c r="G44" s="550"/>
      <c r="H44" s="145"/>
      <c r="I44" s="145"/>
      <c r="J44" s="145"/>
      <c r="K44" s="145"/>
      <c r="L44" s="145"/>
      <c r="M44" s="145"/>
      <c r="N44" s="145"/>
      <c r="O44" s="136"/>
      <c r="P44" s="136"/>
      <c r="Q44" s="136"/>
    </row>
    <row r="45" spans="2:24" ht="15.75" customHeight="1" x14ac:dyDescent="0.3">
      <c r="B45" s="189"/>
      <c r="C45" s="145"/>
      <c r="D45" s="145"/>
      <c r="E45" s="145"/>
      <c r="F45" s="516"/>
      <c r="G45" s="550"/>
      <c r="H45" s="145"/>
      <c r="I45" s="145"/>
      <c r="J45" s="145"/>
      <c r="K45" s="145"/>
      <c r="L45" s="145"/>
      <c r="M45" s="145"/>
      <c r="N45" s="145"/>
      <c r="O45" s="136"/>
      <c r="P45" s="203"/>
      <c r="Q45" s="203"/>
      <c r="R45" s="143"/>
      <c r="S45" s="143"/>
      <c r="T45" s="146"/>
    </row>
    <row r="46" spans="2:24" ht="15.75" customHeight="1" x14ac:dyDescent="0.3">
      <c r="B46" s="189"/>
      <c r="C46" s="145"/>
      <c r="D46" s="145"/>
      <c r="E46" s="145"/>
      <c r="F46" s="516"/>
      <c r="G46" s="550"/>
      <c r="H46" s="145"/>
      <c r="I46" s="145"/>
      <c r="J46" s="145"/>
      <c r="K46" s="145"/>
      <c r="L46" s="145"/>
      <c r="M46" s="145"/>
      <c r="N46" s="145"/>
      <c r="O46" s="136"/>
      <c r="P46" s="203"/>
      <c r="Q46" s="203"/>
      <c r="R46" s="143"/>
      <c r="S46" s="143"/>
      <c r="T46" s="146"/>
    </row>
    <row r="47" spans="2:24" ht="15.75" customHeight="1" x14ac:dyDescent="0.3">
      <c r="P47" s="211"/>
      <c r="Q47" s="143"/>
      <c r="R47" s="143"/>
      <c r="S47" s="143"/>
      <c r="T47" s="212"/>
      <c r="X47" s="168"/>
    </row>
    <row r="48" spans="2:24" ht="15.75" customHeight="1" x14ac:dyDescent="0.3">
      <c r="P48" s="143"/>
      <c r="Q48" s="143"/>
      <c r="R48" s="143"/>
      <c r="S48" s="143"/>
      <c r="T48" s="146"/>
    </row>
    <row r="49" spans="16:23" ht="15.75" customHeight="1" x14ac:dyDescent="0.3">
      <c r="P49" s="143"/>
      <c r="Q49" s="143"/>
      <c r="R49" s="143"/>
      <c r="S49" s="143"/>
      <c r="T49" s="146"/>
    </row>
    <row r="50" spans="16:23" ht="15.75" customHeight="1" x14ac:dyDescent="0.3">
      <c r="P50" s="143"/>
      <c r="Q50" s="143"/>
      <c r="R50" s="143"/>
      <c r="S50" s="143"/>
      <c r="T50" s="146"/>
    </row>
    <row r="51" spans="16:23" ht="15.75" customHeight="1" x14ac:dyDescent="0.3"/>
    <row r="52" spans="16:23" ht="15.75" customHeight="1" x14ac:dyDescent="0.3">
      <c r="V52" s="135" t="s">
        <v>202</v>
      </c>
      <c r="W52" s="168">
        <f>W14</f>
        <v>1556.8</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sheetData>
  <mergeCells count="7">
    <mergeCell ref="U4:W4"/>
    <mergeCell ref="U5:W5"/>
    <mergeCell ref="B29:I29"/>
    <mergeCell ref="B23:G23"/>
    <mergeCell ref="B18:G18"/>
    <mergeCell ref="B20:G20"/>
    <mergeCell ref="B22:G22"/>
  </mergeCells>
  <conditionalFormatting sqref="N7:P7 R7:S13 U7:Y13 A8:P13">
    <cfRule type="expression" dxfId="9" priority="12">
      <formula>MOD(ROW(),2)=0</formula>
    </cfRule>
  </conditionalFormatting>
  <conditionalFormatting sqref="A7">
    <cfRule type="expression" dxfId="8" priority="5">
      <formula>MOD(ROW(),2)=0</formula>
    </cfRule>
  </conditionalFormatting>
  <conditionalFormatting sqref="B7:E7 J7:M7 G7">
    <cfRule type="expression" dxfId="7" priority="4">
      <formula>MOD(ROW(),2)=0</formula>
    </cfRule>
  </conditionalFormatting>
  <conditionalFormatting sqref="H7:I7">
    <cfRule type="expression" dxfId="6" priority="3">
      <formula>MOD(ROW(),2)=0</formula>
    </cfRule>
  </conditionalFormatting>
  <conditionalFormatting sqref="F7">
    <cfRule type="expression" dxfId="5" priority="2">
      <formula>MOD(ROW(),2)=0</formula>
    </cfRule>
  </conditionalFormatting>
  <hyperlinks>
    <hyperlink ref="B23" r:id="rId1" xr:uid="{00000000-0004-0000-2E00-000000000000}"/>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A1:Z62"/>
  <sheetViews>
    <sheetView showGridLines="0" zoomScale="80" zoomScaleNormal="80" workbookViewId="0">
      <pane xSplit="2" ySplit="6" topLeftCell="M7" activePane="bottomRight" state="frozen"/>
      <selection activeCell="H6" sqref="H6"/>
      <selection pane="topRight" activeCell="H6" sqref="H6"/>
      <selection pane="bottomLeft" activeCell="H6" sqref="H6"/>
      <selection pane="bottomRight" activeCell="W52" sqref="W52"/>
    </sheetView>
  </sheetViews>
  <sheetFormatPr defaultColWidth="9.109375" defaultRowHeight="14.4" x14ac:dyDescent="0.3"/>
  <cols>
    <col min="1" max="1" width="7.88671875" style="135" customWidth="1"/>
    <col min="2" max="2" width="75.6640625" style="135" customWidth="1"/>
    <col min="3" max="3" width="47.88671875" style="135" bestFit="1" customWidth="1"/>
    <col min="4" max="4" width="16.44140625" style="135" bestFit="1" customWidth="1"/>
    <col min="5" max="5" width="15.109375" style="135" customWidth="1"/>
    <col min="6" max="6" width="19.44140625" style="137" bestFit="1" customWidth="1"/>
    <col min="7" max="7" width="26.44140625" style="137" bestFit="1" customWidth="1"/>
    <col min="8" max="8" width="11.33203125" style="135" customWidth="1"/>
    <col min="9" max="9" width="12.88671875" style="135" customWidth="1"/>
    <col min="10" max="10" width="13.44140625" style="135" customWidth="1"/>
    <col min="11" max="11" width="18.109375" style="135" customWidth="1"/>
    <col min="12" max="12" width="15.88671875" style="135" bestFit="1" customWidth="1"/>
    <col min="13" max="13" width="23.5546875" style="135" customWidth="1"/>
    <col min="14" max="14" width="16.109375" style="135" bestFit="1" customWidth="1"/>
    <col min="15" max="15" width="16.109375" style="135" customWidth="1"/>
    <col min="16" max="16" width="16.109375" style="135" bestFit="1" customWidth="1"/>
    <col min="17" max="17" width="3.6640625" style="135" customWidth="1"/>
    <col min="18" max="18" width="15.88671875" style="135" customWidth="1"/>
    <col min="19" max="19" width="15.5546875" style="135" customWidth="1"/>
    <col min="20" max="20" width="3.6640625" style="140" customWidth="1"/>
    <col min="21" max="21" width="15" style="135" customWidth="1"/>
    <col min="22" max="22" width="15.6640625" style="135" bestFit="1" customWidth="1"/>
    <col min="23" max="23" width="14" style="135" bestFit="1" customWidth="1"/>
    <col min="24" max="24" width="14.33203125" style="135" customWidth="1"/>
    <col min="25" max="25" width="10.88671875" style="135" bestFit="1" customWidth="1"/>
    <col min="26" max="16384" width="9.109375" style="135"/>
  </cols>
  <sheetData>
    <row r="1" spans="1:26" ht="15.75" customHeight="1" x14ac:dyDescent="0.3">
      <c r="A1" s="134" t="s">
        <v>225</v>
      </c>
    </row>
    <row r="2" spans="1:26" ht="15.75" customHeight="1" x14ac:dyDescent="0.3">
      <c r="A2" s="138" t="str">
        <f>('#1461 Inlet Grove Comm HS '!A2)</f>
        <v>Federal Grant Allocations/Reimbursements as of: 08/30/2024</v>
      </c>
      <c r="B2" s="193"/>
      <c r="N2" s="139"/>
      <c r="O2" s="139"/>
      <c r="Q2" s="140"/>
      <c r="R2" s="140"/>
      <c r="S2" s="140"/>
    </row>
    <row r="3" spans="1:26" ht="15.75" customHeight="1" x14ac:dyDescent="0.3">
      <c r="A3" s="141" t="s">
        <v>155</v>
      </c>
      <c r="B3" s="132"/>
      <c r="D3" s="132"/>
      <c r="E3" s="132"/>
      <c r="F3" s="131"/>
      <c r="N3" s="143"/>
      <c r="Q3" s="140"/>
      <c r="R3" s="140"/>
      <c r="S3" s="140"/>
      <c r="U3" s="136"/>
      <c r="V3" s="142"/>
    </row>
    <row r="4" spans="1:26" ht="15.75" customHeight="1" x14ac:dyDescent="0.3">
      <c r="A4" s="132" t="s">
        <v>163</v>
      </c>
      <c r="N4" s="144"/>
      <c r="O4" s="144"/>
      <c r="P4" s="144"/>
      <c r="Q4" s="145"/>
      <c r="R4" s="140"/>
      <c r="S4" s="140"/>
      <c r="T4" s="145"/>
      <c r="U4" s="577" t="s">
        <v>291</v>
      </c>
      <c r="V4" s="577"/>
      <c r="W4" s="577"/>
      <c r="X4" s="146"/>
    </row>
    <row r="5" spans="1:26" ht="15" thickBot="1" x14ac:dyDescent="0.35">
      <c r="H5" s="147"/>
      <c r="I5" s="147"/>
      <c r="N5" s="144"/>
      <c r="O5" s="144"/>
      <c r="P5" s="144"/>
      <c r="Q5" s="145"/>
      <c r="R5" s="148"/>
      <c r="S5" s="148"/>
      <c r="T5" s="145"/>
      <c r="U5" s="579"/>
      <c r="V5" s="579"/>
      <c r="W5" s="579"/>
      <c r="X5" s="149"/>
    </row>
    <row r="6" spans="1:26" s="196" customFormat="1" ht="85.5" customHeight="1" thickBot="1" x14ac:dyDescent="0.35">
      <c r="A6" s="150" t="s">
        <v>15</v>
      </c>
      <c r="B6" s="150" t="s">
        <v>195</v>
      </c>
      <c r="C6" s="150" t="s">
        <v>183</v>
      </c>
      <c r="D6" s="150" t="s">
        <v>94</v>
      </c>
      <c r="E6" s="150" t="s">
        <v>191</v>
      </c>
      <c r="F6" s="150" t="s">
        <v>2</v>
      </c>
      <c r="G6" s="150" t="s">
        <v>3</v>
      </c>
      <c r="H6" s="319" t="str">
        <f>'#1461 Inlet Grove Comm HS '!H6</f>
        <v>FY25 Restricted Indirect Cost Rate+</v>
      </c>
      <c r="I6" s="319"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2" t="str">
        <f>'#1571 South Tech Academy'!S6</f>
        <v>Available Budget as of 7/1/2024</v>
      </c>
      <c r="T6" s="194"/>
      <c r="U6" s="329" t="s">
        <v>199</v>
      </c>
      <c r="V6" s="330" t="s">
        <v>214</v>
      </c>
      <c r="W6" s="331" t="s">
        <v>215</v>
      </c>
      <c r="X6" s="157" t="str">
        <f>'#4103 SLAM Boca MiddleHigh'!Y6</f>
        <v>Available Budget as of 08/30/24</v>
      </c>
    </row>
    <row r="7" spans="1:26" ht="15.75" customHeight="1" x14ac:dyDescent="0.3">
      <c r="A7" s="137">
        <v>4201</v>
      </c>
      <c r="B7" s="135" t="s">
        <v>208</v>
      </c>
      <c r="C7" s="351" t="s">
        <v>93</v>
      </c>
      <c r="D7" s="178" t="s">
        <v>270</v>
      </c>
      <c r="E7" s="178" t="s">
        <v>301</v>
      </c>
      <c r="F7" s="137" t="s">
        <v>302</v>
      </c>
      <c r="G7" s="229" t="s">
        <v>6</v>
      </c>
      <c r="H7" s="289">
        <v>1.8800000000000001E-2</v>
      </c>
      <c r="I7" s="289">
        <v>0.161</v>
      </c>
      <c r="J7" s="166">
        <v>45838</v>
      </c>
      <c r="K7" s="166">
        <v>45839</v>
      </c>
      <c r="L7" s="166">
        <v>45474</v>
      </c>
      <c r="M7" s="137" t="s">
        <v>296</v>
      </c>
      <c r="N7" s="354">
        <v>133344.75</v>
      </c>
      <c r="O7" s="355"/>
      <c r="P7" s="356">
        <f>N7+O7</f>
        <v>133344.75</v>
      </c>
      <c r="Q7" s="172"/>
      <c r="R7" s="354">
        <v>0</v>
      </c>
      <c r="S7" s="356">
        <f>P7-R7</f>
        <v>133344.75</v>
      </c>
      <c r="T7" s="172"/>
      <c r="U7" s="354">
        <v>0</v>
      </c>
      <c r="V7" s="355"/>
      <c r="W7" s="439">
        <f>U7+V67</f>
        <v>0</v>
      </c>
      <c r="X7" s="430">
        <f>S7-W7</f>
        <v>133344.75</v>
      </c>
      <c r="Y7" s="251"/>
      <c r="Z7" s="171"/>
    </row>
    <row r="8" spans="1:26" s="143" customFormat="1" ht="15.75" customHeight="1" x14ac:dyDescent="0.3">
      <c r="A8" s="158">
        <v>4221</v>
      </c>
      <c r="B8" s="143" t="s">
        <v>276</v>
      </c>
      <c r="C8" s="393" t="s">
        <v>211</v>
      </c>
      <c r="D8" s="160" t="s">
        <v>228</v>
      </c>
      <c r="E8" s="160" t="s">
        <v>271</v>
      </c>
      <c r="F8" s="158" t="s">
        <v>277</v>
      </c>
      <c r="G8" s="208" t="s">
        <v>6</v>
      </c>
      <c r="H8" s="289">
        <v>1.8800000000000001E-2</v>
      </c>
      <c r="I8" s="289">
        <v>0.161</v>
      </c>
      <c r="J8" s="161">
        <v>45504</v>
      </c>
      <c r="K8" s="161">
        <v>45519</v>
      </c>
      <c r="L8" s="161">
        <v>45108</v>
      </c>
      <c r="M8" s="158" t="s">
        <v>272</v>
      </c>
      <c r="N8" s="566">
        <f>132994.29+10051.96</f>
        <v>143046.25</v>
      </c>
      <c r="O8" s="567"/>
      <c r="P8" s="568">
        <f t="shared" ref="P8:P16" si="0">N8+O8</f>
        <v>143046.25</v>
      </c>
      <c r="Q8" s="277"/>
      <c r="R8" s="343"/>
      <c r="S8" s="349">
        <f t="shared" ref="S8:S16" si="1">P8-R8</f>
        <v>143046.25</v>
      </c>
      <c r="T8" s="277"/>
      <c r="U8" s="343">
        <v>132994.29</v>
      </c>
      <c r="V8" s="350"/>
      <c r="W8" s="419">
        <f>U8+V68</f>
        <v>132994.29</v>
      </c>
      <c r="X8" s="391">
        <f t="shared" ref="X8:X16" si="2">S8-W8</f>
        <v>10051.959999999992</v>
      </c>
      <c r="Y8" s="503"/>
      <c r="Z8" s="171"/>
    </row>
    <row r="9" spans="1:26" s="143" customFormat="1" ht="15.75" customHeight="1" x14ac:dyDescent="0.3">
      <c r="A9" s="158">
        <v>4228</v>
      </c>
      <c r="B9" s="135" t="s">
        <v>285</v>
      </c>
      <c r="C9" s="509" t="s">
        <v>286</v>
      </c>
      <c r="D9" s="137" t="s">
        <v>287</v>
      </c>
      <c r="E9" s="137" t="s">
        <v>280</v>
      </c>
      <c r="F9" s="166" t="s">
        <v>288</v>
      </c>
      <c r="G9" s="229" t="s">
        <v>6</v>
      </c>
      <c r="H9" s="289">
        <v>1.8800000000000001E-2</v>
      </c>
      <c r="I9" s="289">
        <v>0.161</v>
      </c>
      <c r="J9" s="166">
        <v>45565</v>
      </c>
      <c r="K9" s="166">
        <v>45566</v>
      </c>
      <c r="L9" s="166">
        <v>45314</v>
      </c>
      <c r="M9" s="137" t="s">
        <v>289</v>
      </c>
      <c r="N9" s="343">
        <v>31524.12</v>
      </c>
      <c r="O9" s="350"/>
      <c r="P9" s="349">
        <f t="shared" si="0"/>
        <v>31524.12</v>
      </c>
      <c r="Q9" s="277"/>
      <c r="R9" s="343"/>
      <c r="S9" s="349">
        <f t="shared" si="1"/>
        <v>31524.12</v>
      </c>
      <c r="T9" s="277"/>
      <c r="U9" s="343">
        <v>0</v>
      </c>
      <c r="V9" s="350"/>
      <c r="W9" s="419">
        <f>U9+V67</f>
        <v>0</v>
      </c>
      <c r="X9" s="391">
        <f t="shared" si="2"/>
        <v>31524.12</v>
      </c>
      <c r="Y9" s="503"/>
      <c r="Z9" s="171"/>
    </row>
    <row r="10" spans="1:26" ht="15.75" customHeight="1" x14ac:dyDescent="0.3">
      <c r="A10" s="137">
        <v>4452</v>
      </c>
      <c r="B10" s="135" t="s">
        <v>246</v>
      </c>
      <c r="C10" s="483" t="s">
        <v>174</v>
      </c>
      <c r="D10" s="137" t="s">
        <v>175</v>
      </c>
      <c r="E10" s="137" t="s">
        <v>230</v>
      </c>
      <c r="F10" s="137" t="s">
        <v>231</v>
      </c>
      <c r="G10" s="229" t="s">
        <v>6</v>
      </c>
      <c r="H10" s="289">
        <v>0.05</v>
      </c>
      <c r="I10" s="289">
        <v>0.161</v>
      </c>
      <c r="J10" s="166">
        <v>45565</v>
      </c>
      <c r="K10" s="166">
        <v>45565</v>
      </c>
      <c r="L10" s="166">
        <v>44279</v>
      </c>
      <c r="M10" s="137" t="s">
        <v>177</v>
      </c>
      <c r="N10" s="343">
        <v>59463.1</v>
      </c>
      <c r="O10" s="344">
        <v>9.31</v>
      </c>
      <c r="P10" s="345">
        <f t="shared" si="0"/>
        <v>59472.409999999996</v>
      </c>
      <c r="Q10" s="481"/>
      <c r="R10" s="357">
        <v>59472.41</v>
      </c>
      <c r="S10" s="345">
        <f t="shared" si="1"/>
        <v>0</v>
      </c>
      <c r="T10" s="172"/>
      <c r="U10" s="357">
        <v>0</v>
      </c>
      <c r="V10" s="344"/>
      <c r="W10" s="419">
        <f t="shared" ref="W10:W16" si="3">U10+V72</f>
        <v>0</v>
      </c>
      <c r="X10" s="402">
        <f t="shared" si="2"/>
        <v>0</v>
      </c>
      <c r="Y10" s="251"/>
      <c r="Z10" s="171"/>
    </row>
    <row r="11" spans="1:26" ht="15.75" customHeight="1" x14ac:dyDescent="0.3">
      <c r="A11" s="137">
        <v>4454</v>
      </c>
      <c r="B11" s="135" t="s">
        <v>247</v>
      </c>
      <c r="C11" s="483" t="s">
        <v>174</v>
      </c>
      <c r="D11" s="137" t="s">
        <v>175</v>
      </c>
      <c r="E11" s="137" t="s">
        <v>232</v>
      </c>
      <c r="F11" s="137" t="s">
        <v>245</v>
      </c>
      <c r="G11" s="229" t="s">
        <v>6</v>
      </c>
      <c r="H11" s="289">
        <v>0.05</v>
      </c>
      <c r="I11" s="289">
        <v>0.161</v>
      </c>
      <c r="J11" s="166">
        <v>45565</v>
      </c>
      <c r="K11" s="166">
        <v>45565</v>
      </c>
      <c r="L11" s="166">
        <v>44279</v>
      </c>
      <c r="M11" s="137" t="s">
        <v>209</v>
      </c>
      <c r="N11" s="343">
        <v>5765.65</v>
      </c>
      <c r="O11" s="344">
        <v>106.23</v>
      </c>
      <c r="P11" s="345">
        <f t="shared" si="0"/>
        <v>5871.8799999999992</v>
      </c>
      <c r="Q11" s="481"/>
      <c r="R11" s="357"/>
      <c r="S11" s="345">
        <f t="shared" si="1"/>
        <v>5871.8799999999992</v>
      </c>
      <c r="T11" s="172"/>
      <c r="U11" s="357">
        <v>0</v>
      </c>
      <c r="V11" s="344"/>
      <c r="W11" s="419">
        <f t="shared" si="3"/>
        <v>0</v>
      </c>
      <c r="X11" s="402">
        <f t="shared" si="2"/>
        <v>5871.8799999999992</v>
      </c>
      <c r="Y11" s="251"/>
      <c r="Z11" s="171"/>
    </row>
    <row r="12" spans="1:26" ht="15.75" customHeight="1" x14ac:dyDescent="0.3">
      <c r="A12" s="137">
        <v>4457</v>
      </c>
      <c r="B12" s="135" t="s">
        <v>248</v>
      </c>
      <c r="C12" s="483" t="s">
        <v>174</v>
      </c>
      <c r="D12" s="137" t="s">
        <v>175</v>
      </c>
      <c r="E12" s="137" t="s">
        <v>234</v>
      </c>
      <c r="F12" s="137" t="s">
        <v>233</v>
      </c>
      <c r="G12" s="229" t="s">
        <v>6</v>
      </c>
      <c r="H12" s="289">
        <v>0.05</v>
      </c>
      <c r="I12" s="289">
        <v>0.161</v>
      </c>
      <c r="J12" s="166">
        <v>45565</v>
      </c>
      <c r="K12" s="166">
        <v>45565</v>
      </c>
      <c r="L12" s="166">
        <v>44279</v>
      </c>
      <c r="M12" s="137" t="s">
        <v>235</v>
      </c>
      <c r="N12" s="343">
        <v>2744.28</v>
      </c>
      <c r="O12" s="344"/>
      <c r="P12" s="345">
        <f t="shared" si="0"/>
        <v>2744.28</v>
      </c>
      <c r="Q12" s="481"/>
      <c r="R12" s="357"/>
      <c r="S12" s="345">
        <f t="shared" si="1"/>
        <v>2744.28</v>
      </c>
      <c r="T12" s="172"/>
      <c r="U12" s="357">
        <v>0</v>
      </c>
      <c r="V12" s="344"/>
      <c r="W12" s="419">
        <f t="shared" si="3"/>
        <v>0</v>
      </c>
      <c r="X12" s="402">
        <f t="shared" si="2"/>
        <v>2744.28</v>
      </c>
      <c r="Y12" s="251"/>
      <c r="Z12" s="171"/>
    </row>
    <row r="13" spans="1:26" ht="15.75" customHeight="1" x14ac:dyDescent="0.3">
      <c r="A13" s="137">
        <v>4459</v>
      </c>
      <c r="B13" s="135" t="s">
        <v>192</v>
      </c>
      <c r="C13" s="483" t="s">
        <v>174</v>
      </c>
      <c r="D13" s="137" t="s">
        <v>175</v>
      </c>
      <c r="E13" s="137" t="s">
        <v>193</v>
      </c>
      <c r="F13" s="137" t="s">
        <v>176</v>
      </c>
      <c r="G13" s="229" t="s">
        <v>6</v>
      </c>
      <c r="H13" s="289">
        <v>0.05</v>
      </c>
      <c r="I13" s="289">
        <v>0.161</v>
      </c>
      <c r="J13" s="166">
        <v>45565</v>
      </c>
      <c r="K13" s="166">
        <v>45565</v>
      </c>
      <c r="L13" s="166">
        <v>44279</v>
      </c>
      <c r="M13" s="137" t="s">
        <v>177</v>
      </c>
      <c r="N13" s="343">
        <v>237853.57</v>
      </c>
      <c r="O13" s="344">
        <v>37.26</v>
      </c>
      <c r="P13" s="345">
        <f t="shared" si="0"/>
        <v>237890.83000000002</v>
      </c>
      <c r="Q13" s="481"/>
      <c r="R13" s="357">
        <v>237544.51</v>
      </c>
      <c r="S13" s="345">
        <f t="shared" si="1"/>
        <v>346.32000000000698</v>
      </c>
      <c r="T13" s="172"/>
      <c r="U13" s="357">
        <v>0</v>
      </c>
      <c r="V13" s="344"/>
      <c r="W13" s="419">
        <f t="shared" si="3"/>
        <v>0</v>
      </c>
      <c r="X13" s="402">
        <f t="shared" si="2"/>
        <v>346.32000000000698</v>
      </c>
      <c r="Y13" s="251"/>
      <c r="Z13" s="171"/>
    </row>
    <row r="14" spans="1:26" ht="15.75" customHeight="1" x14ac:dyDescent="0.3">
      <c r="A14" s="137">
        <v>4461</v>
      </c>
      <c r="B14" s="135" t="s">
        <v>249</v>
      </c>
      <c r="C14" s="483" t="s">
        <v>174</v>
      </c>
      <c r="D14" s="137" t="s">
        <v>175</v>
      </c>
      <c r="E14" s="137" t="s">
        <v>236</v>
      </c>
      <c r="F14" s="137" t="s">
        <v>237</v>
      </c>
      <c r="G14" s="229" t="s">
        <v>6</v>
      </c>
      <c r="H14" s="289">
        <v>0.05</v>
      </c>
      <c r="I14" s="289">
        <v>0.161</v>
      </c>
      <c r="J14" s="166">
        <v>45565</v>
      </c>
      <c r="K14" s="166">
        <v>45565</v>
      </c>
      <c r="L14" s="166">
        <v>44279</v>
      </c>
      <c r="M14" s="137" t="s">
        <v>238</v>
      </c>
      <c r="N14" s="343">
        <v>3039.74</v>
      </c>
      <c r="O14" s="344"/>
      <c r="P14" s="345">
        <f t="shared" si="0"/>
        <v>3039.74</v>
      </c>
      <c r="Q14" s="481"/>
      <c r="R14" s="357"/>
      <c r="S14" s="345">
        <f t="shared" si="1"/>
        <v>3039.74</v>
      </c>
      <c r="T14" s="172"/>
      <c r="U14" s="357">
        <v>0</v>
      </c>
      <c r="V14" s="344"/>
      <c r="W14" s="419">
        <f t="shared" si="3"/>
        <v>0</v>
      </c>
      <c r="X14" s="402">
        <f t="shared" si="2"/>
        <v>3039.74</v>
      </c>
      <c r="Y14" s="251"/>
      <c r="Z14" s="171"/>
    </row>
    <row r="15" spans="1:26" ht="15.75" customHeight="1" x14ac:dyDescent="0.3">
      <c r="A15" s="137">
        <v>4462</v>
      </c>
      <c r="B15" s="135" t="s">
        <v>269</v>
      </c>
      <c r="C15" s="483" t="s">
        <v>174</v>
      </c>
      <c r="D15" s="137" t="s">
        <v>175</v>
      </c>
      <c r="E15" s="137" t="s">
        <v>239</v>
      </c>
      <c r="F15" s="137" t="s">
        <v>240</v>
      </c>
      <c r="G15" s="229" t="s">
        <v>6</v>
      </c>
      <c r="H15" s="289">
        <v>0.05</v>
      </c>
      <c r="I15" s="289">
        <v>0.161</v>
      </c>
      <c r="J15" s="166">
        <v>45565</v>
      </c>
      <c r="K15" s="166">
        <v>45565</v>
      </c>
      <c r="L15" s="166">
        <v>44279</v>
      </c>
      <c r="M15" s="137" t="s">
        <v>241</v>
      </c>
      <c r="N15" s="343">
        <v>4545.0600000000004</v>
      </c>
      <c r="O15" s="344"/>
      <c r="P15" s="345">
        <f t="shared" si="0"/>
        <v>4545.0600000000004</v>
      </c>
      <c r="Q15" s="481"/>
      <c r="R15" s="357"/>
      <c r="S15" s="345">
        <f t="shared" si="1"/>
        <v>4545.0600000000004</v>
      </c>
      <c r="T15" s="172"/>
      <c r="U15" s="357">
        <v>0</v>
      </c>
      <c r="V15" s="344"/>
      <c r="W15" s="419">
        <f t="shared" si="3"/>
        <v>0</v>
      </c>
      <c r="X15" s="402">
        <f t="shared" si="2"/>
        <v>4545.0600000000004</v>
      </c>
      <c r="Y15" s="251"/>
      <c r="Z15" s="171"/>
    </row>
    <row r="16" spans="1:26" ht="15.75" customHeight="1" x14ac:dyDescent="0.3">
      <c r="A16" s="137">
        <v>4463</v>
      </c>
      <c r="B16" s="135" t="s">
        <v>251</v>
      </c>
      <c r="C16" s="483" t="s">
        <v>174</v>
      </c>
      <c r="D16" s="137" t="s">
        <v>175</v>
      </c>
      <c r="E16" s="137" t="s">
        <v>242</v>
      </c>
      <c r="F16" s="137" t="s">
        <v>243</v>
      </c>
      <c r="G16" s="229" t="s">
        <v>6</v>
      </c>
      <c r="H16" s="289">
        <v>0.05</v>
      </c>
      <c r="I16" s="289">
        <v>0.161</v>
      </c>
      <c r="J16" s="166">
        <v>45565</v>
      </c>
      <c r="K16" s="166">
        <v>45565</v>
      </c>
      <c r="L16" s="166">
        <v>44279</v>
      </c>
      <c r="M16" s="137" t="s">
        <v>244</v>
      </c>
      <c r="N16" s="343">
        <v>15327.45</v>
      </c>
      <c r="O16" s="344"/>
      <c r="P16" s="345">
        <f t="shared" si="0"/>
        <v>15327.45</v>
      </c>
      <c r="Q16" s="481"/>
      <c r="R16" s="357"/>
      <c r="S16" s="345">
        <f t="shared" si="1"/>
        <v>15327.45</v>
      </c>
      <c r="T16" s="172"/>
      <c r="U16" s="357">
        <v>0</v>
      </c>
      <c r="V16" s="359"/>
      <c r="W16" s="419">
        <f t="shared" si="3"/>
        <v>0</v>
      </c>
      <c r="X16" s="402">
        <f t="shared" si="2"/>
        <v>15327.45</v>
      </c>
      <c r="Y16" s="251"/>
      <c r="Z16" s="171"/>
    </row>
    <row r="17" spans="2:24" ht="15.75" customHeight="1" thickBot="1" x14ac:dyDescent="0.35">
      <c r="C17" s="229"/>
      <c r="D17" s="137"/>
      <c r="E17" s="137"/>
      <c r="J17" s="192"/>
      <c r="K17" s="192"/>
      <c r="L17" s="192" t="s">
        <v>89</v>
      </c>
      <c r="M17" s="169" t="s">
        <v>37</v>
      </c>
      <c r="N17" s="346">
        <f>SUM(N7:N16)</f>
        <v>636653.97</v>
      </c>
      <c r="O17" s="347">
        <f>SUM(O7:O16)</f>
        <v>152.80000000000001</v>
      </c>
      <c r="P17" s="348">
        <f>SUM(P7:P16)</f>
        <v>636806.77</v>
      </c>
      <c r="Q17" s="130"/>
      <c r="R17" s="346">
        <f>SUM(R7:R16)</f>
        <v>297016.92000000004</v>
      </c>
      <c r="S17" s="348">
        <f>SUM(S7:S16)</f>
        <v>339789.85000000003</v>
      </c>
      <c r="T17" s="352"/>
      <c r="U17" s="346">
        <f>SUM(U7:U16)</f>
        <v>132994.29</v>
      </c>
      <c r="V17" s="374">
        <f>SUM(V7:V16)</f>
        <v>0</v>
      </c>
      <c r="W17" s="348">
        <f>SUM(W7:W16)</f>
        <v>132994.29</v>
      </c>
      <c r="X17" s="424">
        <f>SUM(X7:X16)</f>
        <v>206795.56</v>
      </c>
    </row>
    <row r="18" spans="2:24" ht="15.75" customHeight="1" thickTop="1" x14ac:dyDescent="0.3">
      <c r="C18" s="137"/>
      <c r="D18" s="137"/>
      <c r="E18" s="137"/>
      <c r="J18" s="192"/>
      <c r="K18" s="192"/>
      <c r="L18" s="192"/>
      <c r="M18" s="169"/>
      <c r="N18" s="168"/>
      <c r="O18" s="168"/>
      <c r="P18" s="168"/>
      <c r="Q18" s="168"/>
      <c r="R18" s="168"/>
      <c r="S18" s="168"/>
      <c r="T18" s="167"/>
    </row>
    <row r="19" spans="2:24" ht="15.75" customHeight="1" x14ac:dyDescent="0.3">
      <c r="C19" s="137"/>
      <c r="D19" s="137"/>
      <c r="E19" s="137"/>
      <c r="J19" s="192"/>
      <c r="K19" s="192"/>
      <c r="L19" s="192"/>
      <c r="M19" s="169"/>
      <c r="N19" s="168"/>
      <c r="O19" s="168"/>
      <c r="P19" s="168"/>
      <c r="Q19" s="168"/>
      <c r="R19" s="168"/>
      <c r="S19" s="168"/>
      <c r="T19" s="167"/>
    </row>
    <row r="20" spans="2:24" ht="15.75" customHeight="1" x14ac:dyDescent="0.3">
      <c r="B20" s="132" t="s">
        <v>109</v>
      </c>
      <c r="C20" s="178"/>
      <c r="D20" s="178"/>
      <c r="E20" s="178"/>
      <c r="R20" s="130"/>
      <c r="S20" s="130"/>
    </row>
    <row r="21" spans="2:24" ht="15.75" customHeight="1" x14ac:dyDescent="0.3">
      <c r="B21" s="582" t="s">
        <v>216</v>
      </c>
      <c r="C21" s="582"/>
      <c r="D21" s="582"/>
      <c r="E21" s="582"/>
      <c r="F21" s="582"/>
      <c r="G21" s="582"/>
      <c r="R21" s="130"/>
      <c r="S21" s="130"/>
    </row>
    <row r="22" spans="2:24" ht="15.75" customHeight="1" x14ac:dyDescent="0.3">
      <c r="C22" s="178"/>
      <c r="D22" s="178"/>
      <c r="E22" s="178"/>
      <c r="R22" s="130"/>
      <c r="S22" s="130"/>
    </row>
    <row r="23" spans="2:24" ht="15.75" customHeight="1" x14ac:dyDescent="0.3">
      <c r="B23" s="582" t="s">
        <v>113</v>
      </c>
      <c r="C23" s="582"/>
      <c r="D23" s="582"/>
      <c r="E23" s="582"/>
      <c r="F23" s="582"/>
      <c r="G23" s="582"/>
      <c r="R23" s="130"/>
      <c r="S23" s="130"/>
    </row>
    <row r="24" spans="2:24" ht="15.75" customHeight="1" x14ac:dyDescent="0.3">
      <c r="B24" s="173"/>
      <c r="C24" s="173"/>
      <c r="D24" s="173"/>
      <c r="E24" s="173"/>
      <c r="F24" s="174"/>
      <c r="R24" s="130"/>
      <c r="S24" s="130"/>
    </row>
    <row r="25" spans="2:24" ht="15.75" customHeight="1" x14ac:dyDescent="0.3">
      <c r="B25" s="582" t="s">
        <v>134</v>
      </c>
      <c r="C25" s="582"/>
      <c r="D25" s="582"/>
      <c r="E25" s="582"/>
      <c r="F25" s="582"/>
      <c r="G25" s="582"/>
      <c r="R25" s="130"/>
      <c r="S25" s="130"/>
    </row>
    <row r="26" spans="2:24" ht="15.75" customHeight="1" x14ac:dyDescent="0.3">
      <c r="B26" s="593" t="s">
        <v>133</v>
      </c>
      <c r="C26" s="582"/>
      <c r="D26" s="582"/>
      <c r="E26" s="582"/>
      <c r="F26" s="582"/>
      <c r="G26" s="582"/>
    </row>
    <row r="27" spans="2:24" ht="15.75" customHeight="1" x14ac:dyDescent="0.3">
      <c r="B27" s="173"/>
      <c r="C27" s="173"/>
      <c r="D27" s="173"/>
      <c r="E27" s="173"/>
      <c r="F27" s="174"/>
    </row>
    <row r="28" spans="2:24" ht="15.75" customHeight="1" x14ac:dyDescent="0.3">
      <c r="B28" s="131" t="s">
        <v>96</v>
      </c>
      <c r="C28" s="176" t="s">
        <v>99</v>
      </c>
      <c r="D28" s="176" t="s">
        <v>100</v>
      </c>
      <c r="E28" s="176"/>
      <c r="F28" s="174"/>
    </row>
    <row r="29" spans="2:24" ht="15.75" customHeight="1" x14ac:dyDescent="0.3">
      <c r="B29" s="135" t="s">
        <v>206</v>
      </c>
      <c r="C29" s="178" t="s">
        <v>187</v>
      </c>
      <c r="D29" s="178" t="s">
        <v>188</v>
      </c>
      <c r="E29" s="178"/>
      <c r="F29" s="174"/>
    </row>
    <row r="30" spans="2:24" ht="15.75" customHeight="1" x14ac:dyDescent="0.3">
      <c r="C30" s="178"/>
      <c r="D30" s="178"/>
      <c r="E30" s="178"/>
      <c r="F30" s="174"/>
    </row>
    <row r="31" spans="2:24" ht="15.75" customHeight="1" x14ac:dyDescent="0.3">
      <c r="B31" s="581" t="s">
        <v>300</v>
      </c>
      <c r="C31" s="581"/>
      <c r="D31" s="581"/>
      <c r="E31" s="581"/>
      <c r="F31" s="581"/>
      <c r="G31" s="581"/>
      <c r="H31" s="581"/>
      <c r="I31" s="581"/>
    </row>
    <row r="32" spans="2:24" ht="15.75" customHeight="1" x14ac:dyDescent="0.3">
      <c r="B32" s="128"/>
      <c r="C32" s="178"/>
      <c r="D32" s="178"/>
      <c r="E32" s="178"/>
    </row>
    <row r="33" spans="2:21" ht="15.75" customHeight="1" x14ac:dyDescent="0.3">
      <c r="B33" s="217"/>
      <c r="C33" s="210"/>
      <c r="D33" s="210"/>
      <c r="E33" s="210"/>
      <c r="F33" s="210"/>
      <c r="G33" s="210"/>
      <c r="H33" s="187"/>
      <c r="I33" s="187"/>
      <c r="J33" s="187"/>
      <c r="K33" s="187"/>
      <c r="L33" s="187"/>
      <c r="M33" s="187"/>
      <c r="N33" s="187"/>
      <c r="O33" s="187"/>
      <c r="P33" s="187"/>
      <c r="Q33" s="187"/>
      <c r="R33" s="187"/>
      <c r="S33" s="187"/>
    </row>
    <row r="34" spans="2:21" ht="15.75" customHeight="1" x14ac:dyDescent="0.3">
      <c r="B34" s="175"/>
      <c r="C34" s="137"/>
      <c r="D34" s="137"/>
      <c r="E34" s="137"/>
      <c r="R34" s="293" t="s">
        <v>219</v>
      </c>
      <c r="S34" s="294"/>
      <c r="T34" s="191"/>
    </row>
    <row r="35" spans="2:21" ht="15.75" customHeight="1" x14ac:dyDescent="0.3">
      <c r="B35" s="184" t="s">
        <v>218</v>
      </c>
      <c r="C35" s="185" t="s">
        <v>1</v>
      </c>
      <c r="D35" s="185"/>
      <c r="E35" s="185"/>
      <c r="F35" s="515" t="s">
        <v>33</v>
      </c>
      <c r="G35" s="185" t="s">
        <v>34</v>
      </c>
      <c r="H35" s="185"/>
      <c r="I35" s="185"/>
      <c r="J35" s="185"/>
      <c r="K35" s="185"/>
      <c r="L35" s="185"/>
      <c r="M35" s="185" t="s">
        <v>35</v>
      </c>
      <c r="N35" s="185" t="s">
        <v>36</v>
      </c>
      <c r="O35" s="186"/>
      <c r="P35" s="186"/>
      <c r="Q35" s="186"/>
      <c r="R35" s="187" t="s">
        <v>79</v>
      </c>
      <c r="S35" s="188"/>
      <c r="T35" s="191"/>
    </row>
    <row r="36" spans="2:21" ht="15.75" customHeight="1" x14ac:dyDescent="0.3">
      <c r="B36" s="189"/>
      <c r="C36" s="145"/>
      <c r="D36" s="145"/>
      <c r="E36" s="145"/>
      <c r="F36" s="516"/>
      <c r="G36" s="145"/>
      <c r="H36" s="145"/>
      <c r="I36" s="145"/>
      <c r="J36" s="145"/>
      <c r="K36" s="145"/>
      <c r="L36" s="145"/>
      <c r="M36" s="145"/>
      <c r="N36" s="145"/>
      <c r="O36" s="136"/>
      <c r="P36" s="136"/>
      <c r="Q36" s="136"/>
    </row>
    <row r="37" spans="2:21" ht="15.75" customHeight="1" x14ac:dyDescent="0.3">
      <c r="B37" s="189"/>
      <c r="C37" s="145"/>
      <c r="D37" s="145"/>
      <c r="E37" s="145"/>
      <c r="F37" s="516"/>
      <c r="G37" s="145"/>
      <c r="H37" s="145"/>
      <c r="I37" s="145"/>
      <c r="J37" s="145"/>
      <c r="K37" s="145"/>
      <c r="L37" s="145"/>
      <c r="M37" s="145"/>
      <c r="N37" s="145"/>
      <c r="O37" s="136"/>
      <c r="P37" s="136"/>
      <c r="Q37" s="136"/>
    </row>
    <row r="38" spans="2:21" ht="15.75" customHeight="1" x14ac:dyDescent="0.3">
      <c r="B38" s="204"/>
      <c r="C38" s="205"/>
      <c r="D38" s="205"/>
      <c r="E38" s="205"/>
      <c r="F38" s="158"/>
      <c r="G38" s="207"/>
      <c r="H38" s="207"/>
      <c r="I38" s="207"/>
      <c r="J38" s="207"/>
      <c r="K38" s="207"/>
      <c r="L38" s="207"/>
      <c r="M38" s="161"/>
      <c r="N38" s="208"/>
      <c r="O38" s="209"/>
      <c r="P38" s="209"/>
      <c r="Q38" s="209"/>
    </row>
    <row r="39" spans="2:21" ht="15.75" customHeight="1" x14ac:dyDescent="0.3">
      <c r="B39" s="204"/>
      <c r="C39" s="205"/>
      <c r="D39" s="205"/>
      <c r="E39" s="205"/>
      <c r="F39" s="158"/>
      <c r="G39" s="207"/>
      <c r="H39" s="207"/>
      <c r="I39" s="207"/>
      <c r="J39" s="207"/>
      <c r="K39" s="207"/>
      <c r="L39" s="207"/>
      <c r="M39" s="161"/>
      <c r="N39" s="208"/>
      <c r="O39" s="209"/>
      <c r="P39" s="209"/>
      <c r="Q39" s="209"/>
    </row>
    <row r="40" spans="2:21" ht="15.75" customHeight="1" x14ac:dyDescent="0.3">
      <c r="B40" s="204"/>
      <c r="C40" s="205"/>
      <c r="D40" s="205"/>
      <c r="E40" s="205"/>
      <c r="F40" s="158"/>
      <c r="G40" s="207"/>
      <c r="H40" s="207"/>
      <c r="I40" s="207"/>
      <c r="J40" s="207"/>
      <c r="K40" s="207"/>
      <c r="L40" s="207"/>
      <c r="M40" s="161"/>
      <c r="N40" s="208"/>
      <c r="O40" s="209"/>
      <c r="P40" s="209"/>
      <c r="Q40" s="209"/>
    </row>
    <row r="41" spans="2:21" ht="15.75" customHeight="1" x14ac:dyDescent="0.3">
      <c r="B41" s="204"/>
      <c r="C41" s="205"/>
      <c r="D41" s="205"/>
      <c r="E41" s="205"/>
      <c r="F41" s="158"/>
      <c r="G41" s="207"/>
      <c r="H41" s="207"/>
      <c r="I41" s="207"/>
      <c r="J41" s="207"/>
      <c r="K41" s="207"/>
      <c r="L41" s="207"/>
      <c r="M41" s="161"/>
      <c r="N41" s="208"/>
      <c r="O41" s="209"/>
      <c r="P41" s="209"/>
      <c r="Q41" s="209"/>
    </row>
    <row r="42" spans="2:21" ht="15.75" customHeight="1" x14ac:dyDescent="0.3">
      <c r="B42" s="204"/>
      <c r="C42" s="205"/>
      <c r="D42" s="205"/>
      <c r="E42" s="205"/>
      <c r="F42" s="158"/>
      <c r="G42" s="207"/>
      <c r="H42" s="207"/>
      <c r="I42" s="207"/>
      <c r="J42" s="207"/>
      <c r="K42" s="207"/>
      <c r="L42" s="207"/>
      <c r="M42" s="161"/>
      <c r="N42" s="208"/>
      <c r="O42" s="209"/>
      <c r="P42" s="209"/>
      <c r="Q42" s="209"/>
    </row>
    <row r="43" spans="2:21" ht="15.75" customHeight="1" x14ac:dyDescent="0.3">
      <c r="B43" s="204"/>
      <c r="C43" s="205"/>
      <c r="D43" s="205"/>
      <c r="E43" s="205"/>
      <c r="F43" s="158"/>
      <c r="G43" s="207"/>
      <c r="H43" s="207"/>
      <c r="I43" s="207"/>
      <c r="J43" s="207"/>
      <c r="K43" s="207"/>
      <c r="L43" s="207"/>
      <c r="M43" s="161"/>
      <c r="N43" s="208"/>
      <c r="O43" s="209"/>
      <c r="P43" s="209"/>
      <c r="Q43" s="209"/>
    </row>
    <row r="44" spans="2:21" ht="15.75" customHeight="1" x14ac:dyDescent="0.3">
      <c r="B44" s="204"/>
      <c r="C44" s="205"/>
      <c r="D44" s="205"/>
      <c r="E44" s="205"/>
      <c r="F44" s="158"/>
      <c r="G44" s="207"/>
      <c r="H44" s="207"/>
      <c r="I44" s="207"/>
      <c r="J44" s="207"/>
      <c r="K44" s="207"/>
      <c r="L44" s="207"/>
      <c r="M44" s="161"/>
      <c r="N44" s="208"/>
      <c r="O44" s="209"/>
      <c r="P44" s="209"/>
      <c r="Q44" s="209"/>
    </row>
    <row r="45" spans="2:21" ht="15.75" customHeight="1" x14ac:dyDescent="0.3">
      <c r="B45" s="204"/>
      <c r="C45" s="205"/>
      <c r="D45" s="205"/>
      <c r="E45" s="205"/>
      <c r="F45" s="158"/>
      <c r="G45" s="207"/>
      <c r="H45" s="207"/>
      <c r="I45" s="207"/>
      <c r="J45" s="207"/>
      <c r="K45" s="207"/>
      <c r="L45" s="207"/>
      <c r="M45" s="161"/>
      <c r="N45" s="208"/>
      <c r="O45" s="209"/>
      <c r="P45" s="209"/>
      <c r="Q45" s="209"/>
    </row>
    <row r="46" spans="2:21" ht="15.75" customHeight="1" x14ac:dyDescent="0.3">
      <c r="B46" s="204"/>
      <c r="C46" s="205"/>
      <c r="D46" s="205"/>
      <c r="E46" s="205"/>
      <c r="F46" s="158"/>
      <c r="G46" s="207"/>
      <c r="H46" s="207"/>
      <c r="I46" s="207"/>
      <c r="J46" s="207"/>
      <c r="K46" s="207"/>
      <c r="L46" s="207"/>
      <c r="M46" s="161"/>
      <c r="N46" s="208"/>
      <c r="O46" s="209"/>
      <c r="P46" s="209"/>
      <c r="Q46" s="209"/>
      <c r="R46" s="143"/>
      <c r="S46" s="143"/>
      <c r="T46" s="146"/>
      <c r="U46" s="143"/>
    </row>
    <row r="47" spans="2:21" ht="15.75" customHeight="1" x14ac:dyDescent="0.3">
      <c r="B47" s="204"/>
      <c r="C47" s="205"/>
      <c r="D47" s="205"/>
      <c r="E47" s="205"/>
      <c r="F47" s="158"/>
      <c r="G47" s="207"/>
      <c r="H47" s="207"/>
      <c r="I47" s="207"/>
      <c r="J47" s="207"/>
      <c r="K47" s="207"/>
      <c r="L47" s="207"/>
      <c r="M47" s="161"/>
      <c r="N47" s="208"/>
      <c r="O47" s="209"/>
      <c r="P47" s="209"/>
      <c r="Q47" s="209"/>
      <c r="R47" s="143"/>
      <c r="S47" s="143"/>
      <c r="T47" s="146"/>
      <c r="U47" s="143"/>
    </row>
    <row r="48" spans="2:21" ht="15.75" customHeight="1" x14ac:dyDescent="0.3">
      <c r="P48" s="211"/>
      <c r="Q48" s="143"/>
      <c r="R48" s="143"/>
      <c r="S48" s="143"/>
      <c r="T48" s="212"/>
      <c r="U48" s="143"/>
    </row>
    <row r="49" spans="16:23" ht="15.75" customHeight="1" x14ac:dyDescent="0.3">
      <c r="P49" s="143"/>
      <c r="Q49" s="143"/>
      <c r="R49" s="143"/>
      <c r="S49" s="143"/>
      <c r="T49" s="146"/>
      <c r="U49" s="143"/>
    </row>
    <row r="50" spans="16:23" ht="15.75" customHeight="1" x14ac:dyDescent="0.3">
      <c r="P50" s="143"/>
      <c r="Q50" s="143"/>
      <c r="R50" s="143"/>
      <c r="S50" s="143"/>
      <c r="T50" s="146"/>
      <c r="U50" s="143"/>
    </row>
    <row r="51" spans="16:23" ht="15.75" customHeight="1" x14ac:dyDescent="0.3">
      <c r="P51" s="143"/>
      <c r="Q51" s="143"/>
      <c r="R51" s="143"/>
      <c r="S51" s="143"/>
      <c r="T51" s="146"/>
      <c r="U51" s="143"/>
    </row>
    <row r="52" spans="16:23" ht="15.75" customHeight="1" x14ac:dyDescent="0.3">
      <c r="V52" s="135" t="s">
        <v>202</v>
      </c>
      <c r="W52" s="168">
        <f>W17</f>
        <v>132994.29</v>
      </c>
    </row>
    <row r="53" spans="16:23" ht="15.75" customHeight="1" x14ac:dyDescent="0.3"/>
    <row r="54" spans="16:23" ht="15.75" customHeight="1" x14ac:dyDescent="0.3"/>
    <row r="55" spans="16:23" ht="15.75" customHeight="1" x14ac:dyDescent="0.3"/>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sheetData>
  <mergeCells count="7">
    <mergeCell ref="U4:W4"/>
    <mergeCell ref="U5:W5"/>
    <mergeCell ref="B31:I31"/>
    <mergeCell ref="B26:G26"/>
    <mergeCell ref="B21:G21"/>
    <mergeCell ref="B23:G23"/>
    <mergeCell ref="B25:G25"/>
  </mergeCells>
  <conditionalFormatting sqref="A7:P8 A9 N9:P9 A10:P16 R7:S16 U7:X16">
    <cfRule type="expression" dxfId="4" priority="9">
      <formula>MOD(ROW(),2)=0</formula>
    </cfRule>
  </conditionalFormatting>
  <conditionalFormatting sqref="B9:E9 J9:M9 G9">
    <cfRule type="expression" dxfId="3" priority="6">
      <formula>MOD(ROW(),2)=0</formula>
    </cfRule>
  </conditionalFormatting>
  <conditionalFormatting sqref="H9:I9">
    <cfRule type="expression" dxfId="2" priority="5">
      <formula>MOD(ROW(),2)=0</formula>
    </cfRule>
  </conditionalFormatting>
  <conditionalFormatting sqref="F9">
    <cfRule type="expression" dxfId="1" priority="4">
      <formula>MOD(ROW(),2)=0</formula>
    </cfRule>
  </conditionalFormatting>
  <hyperlinks>
    <hyperlink ref="B26" r:id="rId1" xr:uid="{00000000-0004-0000-2F00-000000000000}"/>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pageSetUpPr fitToPage="1"/>
  </sheetPr>
  <dimension ref="A1:X67"/>
  <sheetViews>
    <sheetView showGridLines="0" zoomScale="80" zoomScaleNormal="80" workbookViewId="0">
      <pane xSplit="2" ySplit="6" topLeftCell="I7" activePane="bottomRight" state="frozen"/>
      <selection activeCell="H6" sqref="H6"/>
      <selection pane="topRight" activeCell="H6" sqref="H6"/>
      <selection pane="bottomLeft" activeCell="H6" sqref="H6"/>
      <selection pane="bottomRight" activeCell="S15" sqref="S15"/>
    </sheetView>
  </sheetViews>
  <sheetFormatPr defaultColWidth="9.109375" defaultRowHeight="14.4" x14ac:dyDescent="0.3"/>
  <cols>
    <col min="1" max="1" width="7.88671875" style="135" customWidth="1"/>
    <col min="2" max="2" width="92.77734375" style="135" customWidth="1"/>
    <col min="3" max="3" width="55" style="135" bestFit="1" customWidth="1"/>
    <col min="4" max="4" width="14.6640625" style="135" customWidth="1"/>
    <col min="5" max="5" width="10.109375" style="135" customWidth="1"/>
    <col min="6" max="6" width="18.6640625" style="135" bestFit="1" customWidth="1"/>
    <col min="7" max="7" width="23" style="137" bestFit="1" customWidth="1"/>
    <col min="8" max="8" width="12.88671875" style="135" customWidth="1"/>
    <col min="9" max="9" width="13.44140625" style="135" customWidth="1"/>
    <col min="10" max="10" width="13.6640625" style="135" customWidth="1"/>
    <col min="11" max="11" width="15.6640625" style="135" customWidth="1"/>
    <col min="12" max="12" width="11" style="135" customWidth="1"/>
    <col min="13" max="13" width="22" style="135" customWidth="1"/>
    <col min="14" max="14" width="13.6640625" style="135" customWidth="1"/>
    <col min="15" max="15" width="14.44140625" style="135" customWidth="1"/>
    <col min="16" max="16" width="11.6640625" style="135" bestFit="1" customWidth="1"/>
    <col min="17" max="17" width="3.6640625" style="143" customWidth="1"/>
    <col min="18" max="18" width="15.88671875" style="135" customWidth="1"/>
    <col min="19" max="19" width="14.109375" style="135" customWidth="1"/>
    <col min="20" max="20" width="3.6640625" style="135" customWidth="1"/>
    <col min="21" max="21" width="11.6640625" style="135" bestFit="1" customWidth="1"/>
    <col min="22" max="22" width="14.88671875" style="135" bestFit="1" customWidth="1"/>
    <col min="23" max="23" width="11.6640625" style="135" bestFit="1" customWidth="1"/>
    <col min="24" max="24" width="14.33203125" style="135" customWidth="1"/>
    <col min="25" max="16384" width="9.109375" style="135"/>
  </cols>
  <sheetData>
    <row r="1" spans="1:24" ht="15.75" customHeight="1" x14ac:dyDescent="0.3">
      <c r="A1" s="132" t="s">
        <v>182</v>
      </c>
      <c r="T1" s="140"/>
    </row>
    <row r="2" spans="1:24" ht="15.75" customHeight="1" x14ac:dyDescent="0.3">
      <c r="A2" s="138" t="str">
        <f>('#1461 Inlet Grove Comm HS '!A2)</f>
        <v>Federal Grant Allocations/Reimbursements as of: 08/30/2024</v>
      </c>
      <c r="B2" s="193"/>
      <c r="M2" s="139"/>
      <c r="N2" s="139"/>
      <c r="P2" s="140"/>
      <c r="Q2" s="146"/>
      <c r="R2" s="140"/>
      <c r="S2" s="140"/>
      <c r="T2" s="140"/>
    </row>
    <row r="3" spans="1:24" ht="15.75" customHeight="1" x14ac:dyDescent="0.3">
      <c r="A3" s="141" t="s">
        <v>181</v>
      </c>
      <c r="B3" s="132"/>
      <c r="D3" s="132"/>
      <c r="E3" s="132"/>
      <c r="P3" s="140"/>
      <c r="Q3" s="146"/>
      <c r="R3" s="140"/>
      <c r="S3" s="140"/>
      <c r="T3" s="140"/>
      <c r="U3" s="136"/>
      <c r="V3" s="142"/>
    </row>
    <row r="4" spans="1:24" ht="15.75" customHeight="1" x14ac:dyDescent="0.3">
      <c r="A4" s="132" t="s">
        <v>167</v>
      </c>
      <c r="M4" s="144"/>
      <c r="N4" s="144"/>
      <c r="O4" s="144"/>
      <c r="P4" s="145"/>
      <c r="Q4" s="144"/>
      <c r="R4" s="140"/>
      <c r="S4" s="140"/>
      <c r="T4" s="145"/>
      <c r="U4" s="577" t="s">
        <v>291</v>
      </c>
      <c r="V4" s="577"/>
      <c r="W4" s="577"/>
      <c r="X4" s="146"/>
    </row>
    <row r="5" spans="1:24" ht="15" thickBot="1" x14ac:dyDescent="0.35">
      <c r="H5" s="147"/>
      <c r="I5" s="147"/>
      <c r="M5" s="144"/>
      <c r="N5" s="144"/>
      <c r="O5" s="144"/>
      <c r="P5" s="145"/>
      <c r="Q5" s="144"/>
      <c r="R5" s="148"/>
      <c r="S5" s="148"/>
      <c r="T5" s="145"/>
      <c r="U5" s="579"/>
      <c r="V5" s="579"/>
      <c r="W5" s="579"/>
      <c r="X5" s="149"/>
    </row>
    <row r="6" spans="1:24" s="196" customFormat="1" ht="72.599999999999994" thickBot="1" x14ac:dyDescent="0.35">
      <c r="A6" s="150" t="s">
        <v>15</v>
      </c>
      <c r="B6" s="150" t="s">
        <v>195</v>
      </c>
      <c r="C6" s="150" t="s">
        <v>183</v>
      </c>
      <c r="D6" s="150" t="s">
        <v>94</v>
      </c>
      <c r="E6" s="150" t="s">
        <v>191</v>
      </c>
      <c r="F6" s="150" t="s">
        <v>2</v>
      </c>
      <c r="G6" s="150" t="s">
        <v>3</v>
      </c>
      <c r="H6" s="151" t="str">
        <f>'#1461 Inlet Grove Comm HS '!H6</f>
        <v>FY25 Restricted Indirect Cost Rate+</v>
      </c>
      <c r="I6" s="151" t="str">
        <f>'#1461 Inlet Grove Comm HS '!I6</f>
        <v>FY25 Unrestricted Indirect Cost Rate+</v>
      </c>
      <c r="J6" s="151" t="s">
        <v>115</v>
      </c>
      <c r="K6" s="151" t="s">
        <v>116</v>
      </c>
      <c r="L6" s="151" t="s">
        <v>105</v>
      </c>
      <c r="M6" s="151" t="s">
        <v>4</v>
      </c>
      <c r="N6" s="332" t="s">
        <v>196</v>
      </c>
      <c r="O6" s="333" t="s">
        <v>197</v>
      </c>
      <c r="P6" s="334" t="s">
        <v>198</v>
      </c>
      <c r="Q6" s="144"/>
      <c r="R6" s="152" t="str">
        <f>'#1571 South Tech Academy'!R6</f>
        <v>Reimbursements through 6/30/2024</v>
      </c>
      <c r="S6" s="153" t="str">
        <f>'#1571 South Tech Academy'!S6</f>
        <v>Available Budget as of 7/1/2024</v>
      </c>
      <c r="T6" s="194"/>
      <c r="U6" s="329" t="s">
        <v>199</v>
      </c>
      <c r="V6" s="330" t="s">
        <v>214</v>
      </c>
      <c r="W6" s="331" t="s">
        <v>215</v>
      </c>
      <c r="X6" s="157" t="str">
        <f>'#4111 SLAM HS PB'!X6</f>
        <v>Available Budget as of 08/30/24</v>
      </c>
    </row>
    <row r="7" spans="1:24" s="208" customFormat="1" ht="15.75" customHeight="1" x14ac:dyDescent="0.3">
      <c r="A7" s="158">
        <v>4201</v>
      </c>
      <c r="B7" s="208" t="s">
        <v>208</v>
      </c>
      <c r="C7" s="208" t="s">
        <v>93</v>
      </c>
      <c r="D7" s="158" t="s">
        <v>270</v>
      </c>
      <c r="E7" s="158" t="s">
        <v>301</v>
      </c>
      <c r="F7" s="158" t="s">
        <v>302</v>
      </c>
      <c r="G7" s="208" t="s">
        <v>6</v>
      </c>
      <c r="H7" s="309">
        <v>1.8800000000000001E-2</v>
      </c>
      <c r="I7" s="309">
        <v>0.161</v>
      </c>
      <c r="J7" s="161">
        <v>45838</v>
      </c>
      <c r="K7" s="161">
        <v>45839</v>
      </c>
      <c r="L7" s="161">
        <v>45474</v>
      </c>
      <c r="M7" s="158" t="s">
        <v>296</v>
      </c>
      <c r="N7" s="387">
        <v>13119.75</v>
      </c>
      <c r="O7" s="456">
        <v>0</v>
      </c>
      <c r="P7" s="457">
        <f>N7+O7</f>
        <v>13119.75</v>
      </c>
      <c r="Q7" s="455"/>
      <c r="R7" s="387">
        <v>0</v>
      </c>
      <c r="S7" s="457">
        <f>P7-R7</f>
        <v>13119.75</v>
      </c>
      <c r="T7" s="454"/>
      <c r="U7" s="387">
        <v>0</v>
      </c>
      <c r="V7" s="456">
        <v>0</v>
      </c>
      <c r="W7" s="461">
        <f>U7+V7</f>
        <v>0</v>
      </c>
      <c r="X7" s="458">
        <f>S7-W7</f>
        <v>13119.75</v>
      </c>
    </row>
    <row r="8" spans="1:24" s="208" customFormat="1" x14ac:dyDescent="0.3">
      <c r="A8" s="158">
        <v>4410</v>
      </c>
      <c r="B8" s="164" t="s">
        <v>313</v>
      </c>
      <c r="C8" s="208" t="s">
        <v>314</v>
      </c>
      <c r="D8" s="158" t="s">
        <v>315</v>
      </c>
      <c r="E8" s="158" t="s">
        <v>316</v>
      </c>
      <c r="F8" s="158" t="s">
        <v>317</v>
      </c>
      <c r="G8" s="208" t="s">
        <v>6</v>
      </c>
      <c r="H8" s="309">
        <v>1.8800000000000001E-2</v>
      </c>
      <c r="I8" s="309">
        <v>0.161</v>
      </c>
      <c r="J8" s="161">
        <v>45930</v>
      </c>
      <c r="K8" s="161">
        <v>45931</v>
      </c>
      <c r="L8" s="161">
        <v>44105</v>
      </c>
      <c r="M8" s="158" t="s">
        <v>318</v>
      </c>
      <c r="N8" s="530">
        <v>170113</v>
      </c>
      <c r="O8" s="485">
        <v>0</v>
      </c>
      <c r="P8" s="486">
        <f>N8+O8</f>
        <v>170113</v>
      </c>
      <c r="Q8" s="455"/>
      <c r="R8" s="530">
        <v>0</v>
      </c>
      <c r="S8" s="486">
        <f>P8-R8</f>
        <v>170113</v>
      </c>
      <c r="T8" s="454"/>
      <c r="U8" s="530">
        <v>0</v>
      </c>
      <c r="V8" s="485"/>
      <c r="W8" s="487">
        <f>U8+V8</f>
        <v>0</v>
      </c>
      <c r="X8" s="488">
        <f t="shared" ref="X8:X12" si="0">S8-W8</f>
        <v>170113</v>
      </c>
    </row>
    <row r="9" spans="1:24" s="208" customFormat="1" ht="15.75" customHeight="1" x14ac:dyDescent="0.3">
      <c r="A9" s="158">
        <v>4457</v>
      </c>
      <c r="B9" s="208" t="s">
        <v>252</v>
      </c>
      <c r="C9" s="208" t="s">
        <v>174</v>
      </c>
      <c r="D9" s="158" t="s">
        <v>175</v>
      </c>
      <c r="E9" s="158" t="s">
        <v>234</v>
      </c>
      <c r="F9" s="158" t="s">
        <v>233</v>
      </c>
      <c r="G9" s="208" t="s">
        <v>6</v>
      </c>
      <c r="H9" s="309">
        <v>0.05</v>
      </c>
      <c r="I9" s="309">
        <v>0.161</v>
      </c>
      <c r="J9" s="161">
        <v>45565</v>
      </c>
      <c r="K9" s="161">
        <v>45565</v>
      </c>
      <c r="L9" s="161">
        <v>44279</v>
      </c>
      <c r="M9" s="158" t="s">
        <v>263</v>
      </c>
      <c r="N9" s="530">
        <v>343.28</v>
      </c>
      <c r="O9" s="485"/>
      <c r="P9" s="486">
        <f>N9+O9</f>
        <v>343.28</v>
      </c>
      <c r="Q9" s="455"/>
      <c r="R9" s="530">
        <v>343.28</v>
      </c>
      <c r="S9" s="486">
        <f>P9-R9</f>
        <v>0</v>
      </c>
      <c r="T9" s="454"/>
      <c r="U9" s="530">
        <v>0</v>
      </c>
      <c r="V9" s="485"/>
      <c r="W9" s="487">
        <f>U9+V9</f>
        <v>0</v>
      </c>
      <c r="X9" s="488">
        <f t="shared" si="0"/>
        <v>0</v>
      </c>
    </row>
    <row r="10" spans="1:24" s="208" customFormat="1" ht="15.75" customHeight="1" x14ac:dyDescent="0.3">
      <c r="A10" s="158">
        <v>4461</v>
      </c>
      <c r="B10" s="208" t="s">
        <v>249</v>
      </c>
      <c r="C10" s="208" t="s">
        <v>174</v>
      </c>
      <c r="D10" s="158" t="s">
        <v>175</v>
      </c>
      <c r="E10" s="158" t="s">
        <v>236</v>
      </c>
      <c r="F10" s="158" t="s">
        <v>237</v>
      </c>
      <c r="G10" s="208" t="s">
        <v>6</v>
      </c>
      <c r="H10" s="309">
        <v>0.05</v>
      </c>
      <c r="I10" s="309">
        <v>0.161</v>
      </c>
      <c r="J10" s="161">
        <v>45565</v>
      </c>
      <c r="K10" s="161">
        <v>45565</v>
      </c>
      <c r="L10" s="161">
        <v>44279</v>
      </c>
      <c r="M10" s="158" t="s">
        <v>264</v>
      </c>
      <c r="N10" s="530">
        <v>449.54</v>
      </c>
      <c r="O10" s="485"/>
      <c r="P10" s="486">
        <f t="shared" ref="P10:P12" si="1">N10+O10</f>
        <v>449.54</v>
      </c>
      <c r="Q10" s="455"/>
      <c r="R10" s="530">
        <v>449.54</v>
      </c>
      <c r="S10" s="486">
        <f t="shared" ref="S10:S12" si="2">P10-R10</f>
        <v>0</v>
      </c>
      <c r="T10" s="454"/>
      <c r="U10" s="530">
        <v>0</v>
      </c>
      <c r="V10" s="485"/>
      <c r="W10" s="487">
        <f t="shared" ref="W10:W12" si="3">U10+V10</f>
        <v>0</v>
      </c>
      <c r="X10" s="488">
        <f t="shared" si="0"/>
        <v>0</v>
      </c>
    </row>
    <row r="11" spans="1:24" s="208" customFormat="1" ht="15.75" customHeight="1" x14ac:dyDescent="0.3">
      <c r="A11" s="158">
        <v>4462</v>
      </c>
      <c r="B11" s="208" t="s">
        <v>269</v>
      </c>
      <c r="C11" s="208" t="s">
        <v>174</v>
      </c>
      <c r="D11" s="158" t="s">
        <v>175</v>
      </c>
      <c r="E11" s="158" t="s">
        <v>239</v>
      </c>
      <c r="F11" s="158" t="s">
        <v>240</v>
      </c>
      <c r="G11" s="208" t="s">
        <v>6</v>
      </c>
      <c r="H11" s="309">
        <v>0.05</v>
      </c>
      <c r="I11" s="309">
        <v>0.161</v>
      </c>
      <c r="J11" s="161">
        <v>45565</v>
      </c>
      <c r="K11" s="161">
        <v>45565</v>
      </c>
      <c r="L11" s="161">
        <v>44279</v>
      </c>
      <c r="M11" s="158" t="s">
        <v>265</v>
      </c>
      <c r="N11" s="530">
        <v>568.54</v>
      </c>
      <c r="O11" s="485"/>
      <c r="P11" s="486">
        <f t="shared" si="1"/>
        <v>568.54</v>
      </c>
      <c r="Q11" s="455"/>
      <c r="R11" s="484"/>
      <c r="S11" s="486">
        <f t="shared" si="2"/>
        <v>568.54</v>
      </c>
      <c r="T11" s="454"/>
      <c r="U11" s="530">
        <v>0</v>
      </c>
      <c r="V11" s="485"/>
      <c r="W11" s="487">
        <f t="shared" si="3"/>
        <v>0</v>
      </c>
      <c r="X11" s="488">
        <f t="shared" si="0"/>
        <v>568.54</v>
      </c>
    </row>
    <row r="12" spans="1:24" s="208" customFormat="1" ht="15.75" customHeight="1" x14ac:dyDescent="0.3">
      <c r="A12" s="158">
        <v>4463</v>
      </c>
      <c r="B12" s="208" t="s">
        <v>251</v>
      </c>
      <c r="C12" s="208" t="s">
        <v>174</v>
      </c>
      <c r="D12" s="158" t="s">
        <v>175</v>
      </c>
      <c r="E12" s="158" t="s">
        <v>242</v>
      </c>
      <c r="F12" s="158" t="s">
        <v>243</v>
      </c>
      <c r="G12" s="208" t="s">
        <v>6</v>
      </c>
      <c r="H12" s="309">
        <v>0.05</v>
      </c>
      <c r="I12" s="309">
        <v>0.161</v>
      </c>
      <c r="J12" s="161">
        <v>45565</v>
      </c>
      <c r="K12" s="161">
        <v>45565</v>
      </c>
      <c r="L12" s="161">
        <v>44279</v>
      </c>
      <c r="M12" s="158" t="s">
        <v>266</v>
      </c>
      <c r="N12" s="530">
        <v>1917.3</v>
      </c>
      <c r="O12" s="485"/>
      <c r="P12" s="486">
        <f t="shared" si="1"/>
        <v>1917.3</v>
      </c>
      <c r="Q12" s="455"/>
      <c r="R12" s="484"/>
      <c r="S12" s="486">
        <f t="shared" si="2"/>
        <v>1917.3</v>
      </c>
      <c r="T12" s="454"/>
      <c r="U12" s="530">
        <v>0</v>
      </c>
      <c r="V12" s="485"/>
      <c r="W12" s="487">
        <f t="shared" si="3"/>
        <v>0</v>
      </c>
      <c r="X12" s="488">
        <f t="shared" si="0"/>
        <v>1917.3</v>
      </c>
    </row>
    <row r="13" spans="1:24" ht="15.75" customHeight="1" thickBot="1" x14ac:dyDescent="0.35">
      <c r="A13" s="137"/>
      <c r="C13" s="229"/>
      <c r="D13" s="137"/>
      <c r="H13" s="137"/>
      <c r="I13" s="166"/>
      <c r="J13" s="192"/>
      <c r="K13" s="192" t="s">
        <v>89</v>
      </c>
      <c r="L13" s="169" t="s">
        <v>37</v>
      </c>
      <c r="M13" s="167"/>
      <c r="N13" s="346">
        <f>SUM(N7:N12)</f>
        <v>186511.41</v>
      </c>
      <c r="O13" s="347">
        <f>SUM(O7:O12)</f>
        <v>0</v>
      </c>
      <c r="P13" s="348">
        <f>SUM(P7:P12)</f>
        <v>186511.41</v>
      </c>
      <c r="Q13" s="133"/>
      <c r="R13" s="346">
        <f>SUM(R7:R12)</f>
        <v>792.81999999999994</v>
      </c>
      <c r="S13" s="348">
        <f>SUM(S7:S12)</f>
        <v>185718.59</v>
      </c>
      <c r="T13" s="172"/>
      <c r="U13" s="346">
        <f>SUM(U7:U12)</f>
        <v>0</v>
      </c>
      <c r="V13" s="347">
        <f>SUM(V7:V12)</f>
        <v>0</v>
      </c>
      <c r="W13" s="421">
        <f>SUM(W7:W12)</f>
        <v>0</v>
      </c>
      <c r="X13" s="424">
        <f>SUM(X7:X12)</f>
        <v>185718.59</v>
      </c>
    </row>
    <row r="14" spans="1:24" ht="15.75" customHeight="1" thickTop="1" x14ac:dyDescent="0.3">
      <c r="C14" s="137"/>
      <c r="D14" s="137"/>
      <c r="I14" s="192"/>
      <c r="J14" s="192"/>
      <c r="K14" s="192"/>
      <c r="L14" s="169"/>
      <c r="M14" s="168"/>
      <c r="N14" s="168"/>
      <c r="O14" s="168"/>
      <c r="P14" s="168"/>
      <c r="Q14" s="163"/>
      <c r="R14" s="168"/>
      <c r="S14" s="168"/>
      <c r="T14" s="167"/>
      <c r="U14" s="140"/>
    </row>
    <row r="15" spans="1:24" ht="15.75" customHeight="1" x14ac:dyDescent="0.3">
      <c r="B15" s="132" t="s">
        <v>109</v>
      </c>
      <c r="C15" s="178"/>
      <c r="D15" s="178"/>
      <c r="T15" s="140"/>
      <c r="U15" s="140"/>
    </row>
    <row r="16" spans="1:24" ht="15.75" customHeight="1" x14ac:dyDescent="0.3">
      <c r="B16" s="582" t="s">
        <v>216</v>
      </c>
      <c r="C16" s="582"/>
      <c r="D16" s="582"/>
      <c r="E16" s="582"/>
      <c r="F16" s="582"/>
      <c r="G16" s="582"/>
      <c r="H16" s="582"/>
      <c r="I16" s="582"/>
      <c r="J16" s="582"/>
      <c r="K16" s="582"/>
      <c r="L16" s="582"/>
      <c r="M16" s="197"/>
      <c r="N16" s="197"/>
      <c r="O16" s="197"/>
      <c r="P16" s="197"/>
      <c r="Q16" s="197"/>
      <c r="R16" s="197"/>
      <c r="T16" s="140"/>
      <c r="U16" s="140"/>
    </row>
    <row r="17" spans="2:24" ht="15.75" customHeight="1" x14ac:dyDescent="0.3">
      <c r="B17" s="197"/>
      <c r="C17" s="197"/>
      <c r="D17" s="197"/>
      <c r="E17" s="197"/>
      <c r="F17" s="197"/>
      <c r="G17" s="174"/>
      <c r="H17" s="197"/>
      <c r="I17" s="197"/>
      <c r="J17" s="197"/>
      <c r="K17" s="197"/>
      <c r="L17" s="197"/>
      <c r="M17" s="197"/>
      <c r="N17" s="197"/>
      <c r="O17" s="197"/>
      <c r="P17" s="197"/>
      <c r="Q17" s="197"/>
      <c r="R17" s="197"/>
      <c r="T17" s="140"/>
      <c r="U17" s="140"/>
    </row>
    <row r="18" spans="2:24" ht="15.75" customHeight="1" x14ac:dyDescent="0.3">
      <c r="B18" s="582" t="s">
        <v>113</v>
      </c>
      <c r="C18" s="582"/>
      <c r="D18" s="582"/>
      <c r="E18" s="582"/>
      <c r="F18" s="582"/>
      <c r="G18" s="582"/>
      <c r="H18" s="582"/>
      <c r="I18" s="582"/>
      <c r="J18" s="582"/>
      <c r="K18" s="582"/>
      <c r="L18" s="582"/>
      <c r="M18" s="197"/>
      <c r="N18" s="197"/>
      <c r="O18" s="197"/>
      <c r="P18" s="197"/>
      <c r="Q18" s="197"/>
      <c r="R18" s="197"/>
      <c r="S18" s="197"/>
      <c r="T18" s="197"/>
      <c r="U18" s="197"/>
      <c r="V18" s="197"/>
      <c r="W18" s="197"/>
      <c r="X18" s="197"/>
    </row>
    <row r="19" spans="2:24" ht="15.75" customHeight="1" x14ac:dyDescent="0.3">
      <c r="B19" s="197"/>
      <c r="C19" s="197"/>
      <c r="D19" s="197"/>
      <c r="E19" s="197"/>
      <c r="F19" s="197"/>
      <c r="G19" s="174"/>
      <c r="H19" s="197"/>
      <c r="I19" s="197"/>
      <c r="J19" s="197"/>
      <c r="K19" s="197"/>
      <c r="L19" s="197"/>
      <c r="M19" s="197"/>
      <c r="N19" s="197"/>
      <c r="O19" s="197"/>
      <c r="P19" s="197"/>
      <c r="Q19" s="197"/>
      <c r="R19" s="197"/>
      <c r="S19" s="197"/>
      <c r="T19" s="197"/>
      <c r="U19" s="197"/>
      <c r="V19" s="197"/>
      <c r="W19" s="197"/>
      <c r="X19" s="197"/>
    </row>
    <row r="20" spans="2:24" ht="15.75" customHeight="1" x14ac:dyDescent="0.3">
      <c r="B20" s="582" t="s">
        <v>134</v>
      </c>
      <c r="C20" s="582"/>
      <c r="D20" s="582"/>
      <c r="E20" s="582"/>
      <c r="F20" s="582"/>
      <c r="G20" s="582"/>
      <c r="H20" s="582"/>
      <c r="I20" s="582"/>
      <c r="J20" s="582"/>
      <c r="K20" s="582"/>
      <c r="L20" s="582"/>
      <c r="M20" s="197"/>
      <c r="N20" s="197"/>
      <c r="O20" s="197"/>
      <c r="P20" s="197"/>
      <c r="Q20" s="197"/>
      <c r="R20" s="197"/>
      <c r="S20" s="197"/>
      <c r="T20" s="140"/>
      <c r="U20" s="140"/>
    </row>
    <row r="21" spans="2:24" ht="15.75" customHeight="1" x14ac:dyDescent="0.3">
      <c r="B21" s="197"/>
      <c r="C21" s="197"/>
      <c r="D21" s="197"/>
      <c r="E21" s="197"/>
      <c r="F21" s="197"/>
      <c r="G21" s="174"/>
      <c r="H21" s="197"/>
      <c r="I21" s="197"/>
      <c r="J21" s="197"/>
      <c r="K21" s="197"/>
      <c r="L21" s="197"/>
      <c r="M21" s="197"/>
      <c r="N21" s="197"/>
      <c r="O21" s="197"/>
      <c r="P21" s="197"/>
      <c r="Q21" s="197"/>
      <c r="R21" s="197"/>
      <c r="S21" s="197"/>
      <c r="T21" s="140"/>
      <c r="U21" s="140"/>
    </row>
    <row r="22" spans="2:24" ht="15.75" customHeight="1" x14ac:dyDescent="0.3">
      <c r="B22" s="593" t="s">
        <v>133</v>
      </c>
      <c r="C22" s="582"/>
      <c r="D22" s="582"/>
      <c r="E22" s="582"/>
      <c r="F22" s="582"/>
      <c r="T22" s="140"/>
      <c r="U22" s="140"/>
    </row>
    <row r="23" spans="2:24" ht="15.75" customHeight="1" x14ac:dyDescent="0.3">
      <c r="B23" s="173"/>
      <c r="C23" s="173"/>
      <c r="D23" s="173"/>
      <c r="E23" s="173"/>
      <c r="T23" s="140"/>
      <c r="U23" s="140"/>
    </row>
    <row r="24" spans="2:24" ht="15.75" customHeight="1" x14ac:dyDescent="0.3">
      <c r="B24" s="131" t="s">
        <v>96</v>
      </c>
      <c r="C24" s="176" t="s">
        <v>99</v>
      </c>
      <c r="D24" s="176" t="s">
        <v>100</v>
      </c>
      <c r="E24" s="173"/>
      <c r="N24" s="176"/>
      <c r="O24" s="176"/>
      <c r="T24" s="140"/>
      <c r="U24" s="140"/>
    </row>
    <row r="25" spans="2:24" ht="15.75" customHeight="1" x14ac:dyDescent="0.3">
      <c r="B25" s="170" t="s">
        <v>201</v>
      </c>
      <c r="C25" s="178" t="s">
        <v>187</v>
      </c>
      <c r="D25" s="178" t="s">
        <v>188</v>
      </c>
      <c r="E25" s="173"/>
      <c r="T25" s="140"/>
      <c r="U25" s="140"/>
    </row>
    <row r="26" spans="2:24" ht="15.75" customHeight="1" x14ac:dyDescent="0.3">
      <c r="C26" s="178"/>
      <c r="D26" s="178"/>
      <c r="T26" s="140"/>
      <c r="U26" s="140"/>
    </row>
    <row r="27" spans="2:24" ht="15.75" customHeight="1" x14ac:dyDescent="0.3">
      <c r="C27" s="178"/>
      <c r="D27" s="178"/>
      <c r="T27" s="140"/>
      <c r="U27" s="140"/>
    </row>
    <row r="28" spans="2:24" ht="15.75" customHeight="1" x14ac:dyDescent="0.3">
      <c r="T28" s="140"/>
      <c r="U28" s="140"/>
    </row>
    <row r="29" spans="2:24" ht="15.75" customHeight="1" x14ac:dyDescent="0.3">
      <c r="C29" s="178"/>
      <c r="D29" s="178"/>
      <c r="T29" s="140"/>
      <c r="U29" s="140"/>
    </row>
    <row r="30" spans="2:24" ht="15.75" customHeight="1" x14ac:dyDescent="0.3">
      <c r="B30" s="581" t="s">
        <v>300</v>
      </c>
      <c r="C30" s="581"/>
      <c r="D30" s="581"/>
      <c r="E30" s="581"/>
      <c r="F30" s="581"/>
      <c r="G30" s="581"/>
      <c r="H30" s="581"/>
      <c r="I30" s="140"/>
      <c r="J30" s="140"/>
      <c r="K30" s="140"/>
      <c r="L30" s="140"/>
      <c r="M30" s="140"/>
      <c r="N30" s="140"/>
      <c r="O30" s="140"/>
      <c r="P30" s="140"/>
      <c r="Q30" s="146"/>
      <c r="R30" s="140"/>
      <c r="S30" s="140"/>
      <c r="T30" s="140"/>
      <c r="U30" s="140"/>
    </row>
    <row r="31" spans="2:24" ht="15.75" customHeight="1" x14ac:dyDescent="0.3">
      <c r="B31" s="128"/>
      <c r="C31" s="178"/>
      <c r="D31" s="178"/>
      <c r="I31" s="140"/>
      <c r="J31" s="140"/>
      <c r="K31" s="140"/>
      <c r="L31" s="140"/>
      <c r="M31" s="140"/>
      <c r="N31" s="140"/>
      <c r="O31" s="140"/>
      <c r="P31" s="140"/>
      <c r="Q31" s="146"/>
      <c r="R31" s="140"/>
      <c r="S31" s="140"/>
      <c r="T31" s="140"/>
      <c r="U31" s="140"/>
    </row>
    <row r="32" spans="2:24" ht="15.75" customHeight="1" x14ac:dyDescent="0.3">
      <c r="B32" s="198"/>
      <c r="C32" s="199"/>
      <c r="D32" s="199"/>
      <c r="E32" s="140"/>
      <c r="F32" s="140"/>
      <c r="G32" s="199"/>
      <c r="H32" s="140"/>
      <c r="I32" s="140"/>
      <c r="J32" s="140"/>
      <c r="K32" s="140"/>
      <c r="L32" s="140"/>
      <c r="M32" s="140"/>
      <c r="N32" s="140"/>
      <c r="O32" s="140"/>
      <c r="P32" s="140"/>
      <c r="Q32" s="146"/>
      <c r="R32" s="140"/>
      <c r="S32" s="140"/>
      <c r="T32" s="140"/>
      <c r="U32" s="140"/>
    </row>
    <row r="33" spans="2:20" ht="15.75" customHeight="1" x14ac:dyDescent="0.3">
      <c r="B33" s="200"/>
      <c r="C33" s="182"/>
      <c r="D33" s="182"/>
      <c r="E33" s="180"/>
      <c r="F33" s="180"/>
      <c r="G33" s="182"/>
      <c r="H33" s="180"/>
      <c r="I33" s="180"/>
      <c r="J33" s="180"/>
      <c r="K33" s="180"/>
      <c r="L33" s="180"/>
      <c r="M33" s="180"/>
      <c r="N33" s="180"/>
      <c r="O33" s="180"/>
      <c r="P33" s="180"/>
      <c r="Q33" s="201"/>
      <c r="R33" s="290" t="s">
        <v>219</v>
      </c>
      <c r="S33" s="183"/>
      <c r="T33" s="291"/>
    </row>
    <row r="34" spans="2:20" ht="15.75" customHeight="1" x14ac:dyDescent="0.3">
      <c r="B34" s="184" t="s">
        <v>218</v>
      </c>
      <c r="C34" s="185" t="s">
        <v>1</v>
      </c>
      <c r="D34" s="185"/>
      <c r="E34" s="185" t="s">
        <v>33</v>
      </c>
      <c r="F34" s="185" t="s">
        <v>34</v>
      </c>
      <c r="G34" s="185"/>
      <c r="H34" s="185"/>
      <c r="I34" s="185"/>
      <c r="J34" s="185"/>
      <c r="K34" s="185"/>
      <c r="L34" s="185" t="s">
        <v>35</v>
      </c>
      <c r="M34" s="185" t="s">
        <v>36</v>
      </c>
      <c r="N34" s="186"/>
      <c r="O34" s="186"/>
      <c r="P34" s="186"/>
      <c r="Q34" s="202"/>
      <c r="R34" s="187" t="s">
        <v>79</v>
      </c>
      <c r="S34" s="188"/>
      <c r="T34" s="292"/>
    </row>
    <row r="35" spans="2:20" ht="15.75" customHeight="1" x14ac:dyDescent="0.3">
      <c r="B35" s="189"/>
      <c r="C35" s="145"/>
      <c r="D35" s="145"/>
      <c r="E35" s="145"/>
      <c r="F35" s="145"/>
      <c r="G35" s="145"/>
      <c r="H35" s="145"/>
      <c r="I35" s="145"/>
      <c r="J35" s="145"/>
      <c r="K35" s="145"/>
      <c r="L35" s="145"/>
      <c r="M35" s="145"/>
      <c r="N35" s="136"/>
      <c r="O35" s="136"/>
      <c r="P35" s="136"/>
      <c r="Q35" s="203"/>
    </row>
    <row r="36" spans="2:20" ht="15.75" customHeight="1" x14ac:dyDescent="0.3">
      <c r="B36" s="189"/>
      <c r="C36" s="145"/>
      <c r="D36" s="145"/>
      <c r="E36" s="145"/>
      <c r="F36" s="145"/>
      <c r="G36" s="145"/>
      <c r="H36" s="145"/>
      <c r="I36" s="145"/>
      <c r="J36" s="145"/>
      <c r="K36" s="145"/>
      <c r="L36" s="145"/>
      <c r="M36" s="145"/>
      <c r="N36" s="136"/>
      <c r="O36" s="136"/>
      <c r="P36" s="136"/>
      <c r="Q36" s="203"/>
      <c r="R36" s="293"/>
      <c r="S36" s="294"/>
      <c r="T36" s="294"/>
    </row>
    <row r="37" spans="2:20" ht="15.75" customHeight="1" x14ac:dyDescent="0.3">
      <c r="B37" s="146"/>
      <c r="C37" s="145"/>
      <c r="D37" s="145"/>
      <c r="E37" s="145"/>
    </row>
    <row r="38" spans="2:20" ht="15.75" customHeight="1" x14ac:dyDescent="0.3">
      <c r="B38" s="146"/>
      <c r="C38" s="145"/>
      <c r="D38" s="145"/>
      <c r="E38" s="145"/>
    </row>
    <row r="39" spans="2:20" ht="15.75" customHeight="1" x14ac:dyDescent="0.3">
      <c r="B39" s="146"/>
      <c r="C39" s="469"/>
      <c r="D39" s="469"/>
      <c r="E39" s="469"/>
    </row>
    <row r="40" spans="2:20" ht="15.75" customHeight="1" x14ac:dyDescent="0.3">
      <c r="B40" s="146"/>
      <c r="C40" s="469"/>
      <c r="D40" s="469"/>
      <c r="E40" s="469"/>
    </row>
    <row r="41" spans="2:20" ht="15.75" customHeight="1" x14ac:dyDescent="0.3">
      <c r="B41" s="146"/>
      <c r="C41" s="469"/>
      <c r="D41" s="469"/>
      <c r="E41" s="469"/>
    </row>
    <row r="42" spans="2:20" ht="15.75" customHeight="1" x14ac:dyDescent="0.3">
      <c r="B42" s="146"/>
      <c r="C42" s="469"/>
      <c r="D42" s="469"/>
      <c r="E42" s="469"/>
    </row>
    <row r="43" spans="2:20" ht="15.75" customHeight="1" x14ac:dyDescent="0.3">
      <c r="B43" s="204"/>
      <c r="C43" s="205"/>
      <c r="D43" s="205"/>
      <c r="E43" s="206"/>
      <c r="F43" s="207"/>
      <c r="G43" s="207"/>
      <c r="H43" s="207"/>
      <c r="I43" s="207"/>
      <c r="J43" s="207"/>
      <c r="K43" s="207"/>
      <c r="L43" s="161"/>
      <c r="M43" s="208"/>
      <c r="N43" s="209"/>
      <c r="O43" s="209"/>
      <c r="P43" s="209"/>
      <c r="Q43" s="209"/>
    </row>
    <row r="44" spans="2:20" ht="15.75" customHeight="1" x14ac:dyDescent="0.3">
      <c r="B44" s="204"/>
      <c r="C44" s="205"/>
      <c r="D44" s="205"/>
      <c r="E44" s="206"/>
      <c r="F44" s="207"/>
      <c r="G44" s="207"/>
      <c r="H44" s="207"/>
      <c r="I44" s="207"/>
      <c r="J44" s="207"/>
      <c r="K44" s="207"/>
      <c r="L44" s="161"/>
      <c r="M44" s="208"/>
      <c r="N44" s="209"/>
      <c r="O44" s="209"/>
      <c r="P44" s="209"/>
      <c r="Q44" s="209"/>
    </row>
    <row r="45" spans="2:20" ht="15.75" customHeight="1" x14ac:dyDescent="0.3">
      <c r="B45" s="204"/>
      <c r="C45" s="205"/>
      <c r="D45" s="205"/>
      <c r="E45" s="206"/>
      <c r="F45" s="207"/>
      <c r="G45" s="207"/>
      <c r="H45" s="207"/>
      <c r="I45" s="207"/>
      <c r="J45" s="207"/>
      <c r="K45" s="207"/>
      <c r="L45" s="161"/>
      <c r="M45" s="208"/>
      <c r="N45" s="209"/>
      <c r="O45" s="209"/>
      <c r="P45" s="209"/>
      <c r="Q45" s="209"/>
    </row>
    <row r="46" spans="2:20" ht="15.75" customHeight="1" x14ac:dyDescent="0.3">
      <c r="B46" s="204"/>
      <c r="C46" s="205"/>
      <c r="D46" s="205"/>
      <c r="E46" s="206"/>
      <c r="F46" s="207"/>
      <c r="G46" s="207"/>
      <c r="H46" s="207"/>
      <c r="I46" s="207"/>
      <c r="J46" s="207"/>
      <c r="K46" s="207"/>
      <c r="L46" s="161"/>
      <c r="M46" s="208"/>
      <c r="N46" s="209"/>
      <c r="O46" s="209"/>
      <c r="P46" s="209"/>
      <c r="Q46" s="209"/>
    </row>
    <row r="47" spans="2:20" ht="15.75" customHeight="1" x14ac:dyDescent="0.3"/>
    <row r="48" spans="2:20" ht="15.75" customHeight="1" x14ac:dyDescent="0.3"/>
    <row r="49" spans="2:23" ht="15.75" customHeight="1" x14ac:dyDescent="0.3"/>
    <row r="50" spans="2:23" ht="15.75" customHeight="1" x14ac:dyDescent="0.3"/>
    <row r="51" spans="2:23" ht="15.75" customHeight="1" x14ac:dyDescent="0.3"/>
    <row r="52" spans="2:23" ht="15.75" customHeight="1" x14ac:dyDescent="0.3">
      <c r="B52" s="143"/>
      <c r="C52" s="143"/>
      <c r="D52" s="143"/>
      <c r="E52" s="143"/>
      <c r="F52" s="143"/>
      <c r="G52" s="158"/>
      <c r="H52" s="143"/>
      <c r="I52" s="143"/>
      <c r="J52" s="143"/>
      <c r="K52" s="143"/>
      <c r="L52" s="143"/>
      <c r="M52" s="143"/>
      <c r="N52" s="143"/>
      <c r="O52" s="143"/>
      <c r="P52" s="143"/>
      <c r="R52" s="143"/>
      <c r="S52" s="143"/>
      <c r="T52" s="143"/>
      <c r="U52" s="143"/>
      <c r="V52" s="135" t="s">
        <v>202</v>
      </c>
      <c r="W52" s="168">
        <f>W13</f>
        <v>0</v>
      </c>
    </row>
    <row r="53" spans="2:23" ht="15.75" customHeight="1" x14ac:dyDescent="0.3">
      <c r="B53" s="143"/>
      <c r="C53" s="143"/>
      <c r="D53" s="143"/>
      <c r="E53" s="143"/>
      <c r="F53" s="143"/>
      <c r="G53" s="158"/>
      <c r="H53" s="143"/>
      <c r="I53" s="143"/>
      <c r="J53" s="143"/>
      <c r="K53" s="143"/>
      <c r="L53" s="143"/>
      <c r="M53" s="143"/>
      <c r="N53" s="143"/>
      <c r="O53" s="143"/>
      <c r="P53" s="163"/>
      <c r="R53" s="143"/>
      <c r="S53" s="143"/>
      <c r="T53" s="163"/>
      <c r="U53" s="143"/>
    </row>
    <row r="54" spans="2:23" ht="15.75" customHeight="1" x14ac:dyDescent="0.3">
      <c r="B54" s="143"/>
      <c r="C54" s="143"/>
      <c r="D54" s="143"/>
      <c r="E54" s="143"/>
      <c r="F54" s="143"/>
      <c r="G54" s="158"/>
      <c r="H54" s="143"/>
      <c r="I54" s="143"/>
      <c r="J54" s="143"/>
      <c r="K54" s="143"/>
      <c r="L54" s="143"/>
      <c r="M54" s="143"/>
      <c r="N54" s="143"/>
      <c r="O54" s="143"/>
      <c r="P54" s="143"/>
      <c r="R54" s="143"/>
      <c r="S54" s="143"/>
      <c r="T54" s="143"/>
      <c r="U54" s="143"/>
    </row>
    <row r="55" spans="2:23" ht="15.75" customHeight="1" x14ac:dyDescent="0.3">
      <c r="B55" s="143"/>
      <c r="C55" s="143"/>
      <c r="D55" s="143"/>
      <c r="E55" s="143"/>
      <c r="F55" s="143"/>
      <c r="G55" s="158"/>
      <c r="H55" s="143"/>
      <c r="I55" s="143"/>
      <c r="J55" s="143"/>
      <c r="K55" s="143"/>
      <c r="L55" s="143"/>
      <c r="M55" s="143"/>
      <c r="N55" s="143"/>
      <c r="O55" s="143"/>
      <c r="P55" s="143"/>
      <c r="R55" s="143"/>
      <c r="S55" s="143"/>
      <c r="T55" s="143"/>
      <c r="U55" s="143"/>
    </row>
    <row r="56" spans="2:23" ht="15.75" customHeight="1" x14ac:dyDescent="0.3">
      <c r="B56" s="143"/>
      <c r="C56" s="143"/>
      <c r="D56" s="143"/>
      <c r="E56" s="143"/>
      <c r="F56" s="143"/>
      <c r="G56" s="158"/>
      <c r="H56" s="143"/>
      <c r="I56" s="143"/>
      <c r="J56" s="143"/>
      <c r="K56" s="143"/>
      <c r="L56" s="143"/>
      <c r="M56" s="143"/>
      <c r="N56" s="143"/>
      <c r="O56" s="143"/>
      <c r="P56" s="143"/>
      <c r="R56" s="143"/>
      <c r="S56" s="143"/>
      <c r="T56" s="143"/>
      <c r="U56" s="143"/>
    </row>
    <row r="57" spans="2:23" ht="15.75" customHeight="1" x14ac:dyDescent="0.3"/>
    <row r="58" spans="2:23" ht="15.75" customHeight="1" x14ac:dyDescent="0.3"/>
    <row r="59" spans="2:23" ht="15.75" customHeight="1" x14ac:dyDescent="0.3"/>
    <row r="60" spans="2:23" ht="15.75" customHeight="1" x14ac:dyDescent="0.3"/>
    <row r="61" spans="2:23" ht="15.75" customHeight="1" x14ac:dyDescent="0.3"/>
    <row r="62" spans="2:23" ht="15.75" customHeight="1" x14ac:dyDescent="0.3"/>
    <row r="63" spans="2:23" ht="15.75" customHeight="1" x14ac:dyDescent="0.3"/>
    <row r="64" spans="2:23" ht="15.75" customHeight="1" x14ac:dyDescent="0.3"/>
    <row r="65" ht="15.75" customHeight="1" x14ac:dyDescent="0.3"/>
    <row r="66" ht="15.75" customHeight="1" x14ac:dyDescent="0.3"/>
    <row r="67" ht="15.75" customHeight="1" x14ac:dyDescent="0.3"/>
  </sheetData>
  <mergeCells count="7">
    <mergeCell ref="U4:W4"/>
    <mergeCell ref="U5:W5"/>
    <mergeCell ref="B30:H30"/>
    <mergeCell ref="B22:F22"/>
    <mergeCell ref="B18:L18"/>
    <mergeCell ref="B16:L16"/>
    <mergeCell ref="B20:L20"/>
  </mergeCells>
  <conditionalFormatting sqref="R7:S12 U7:X12 A7:P12">
    <cfRule type="expression" dxfId="0" priority="2">
      <formula>MOD(ROW(),2)=0</formula>
    </cfRule>
  </conditionalFormatting>
  <hyperlinks>
    <hyperlink ref="B22" r:id="rId1" xr:uid="{00000000-0004-0000-3000-000000000000}"/>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T35"/>
  <sheetViews>
    <sheetView topLeftCell="B1" zoomScale="90" zoomScaleNormal="90" workbookViewId="0">
      <selection activeCell="Q3" sqref="Q3"/>
    </sheetView>
  </sheetViews>
  <sheetFormatPr defaultColWidth="9.109375" defaultRowHeight="13.8" x14ac:dyDescent="0.25"/>
  <cols>
    <col min="1" max="1" width="5.6640625" style="2" hidden="1" customWidth="1"/>
    <col min="2" max="2" width="53.33203125" style="2" customWidth="1"/>
    <col min="3" max="3" width="24.44140625" style="2" bestFit="1" customWidth="1"/>
    <col min="4" max="4" width="13.6640625" style="2" customWidth="1"/>
    <col min="5" max="5" width="17" style="2" bestFit="1" customWidth="1"/>
    <col min="6" max="6" width="21.6640625" style="2" customWidth="1"/>
    <col min="7" max="7" width="8.5546875" style="2" customWidth="1"/>
    <col min="8" max="8" width="16.44140625" style="2" customWidth="1"/>
    <col min="9" max="9" width="10.88671875" style="2" customWidth="1"/>
    <col min="10" max="10" width="10" style="2" customWidth="1"/>
    <col min="11" max="11" width="10.33203125" style="2" customWidth="1"/>
    <col min="12" max="12" width="18.6640625" style="2" customWidth="1"/>
    <col min="13" max="13" width="13.33203125" style="2" bestFit="1" customWidth="1"/>
    <col min="14" max="14" width="16.109375" style="2" customWidth="1"/>
    <col min="15" max="15" width="14.44140625" style="2" customWidth="1"/>
    <col min="16" max="16" width="3.109375" style="2" customWidth="1"/>
    <col min="17" max="17" width="12" style="2" customWidth="1"/>
    <col min="18" max="18" width="14.109375" style="2" customWidth="1"/>
    <col min="19" max="19" width="16.6640625" style="2" customWidth="1"/>
    <col min="20" max="16384" width="9.109375" style="2"/>
  </cols>
  <sheetData>
    <row r="1" spans="1:20" ht="14.4" customHeight="1" x14ac:dyDescent="0.25">
      <c r="B1" s="5" t="s">
        <v>158</v>
      </c>
      <c r="Q1" s="585" t="s">
        <v>153</v>
      </c>
      <c r="R1" s="585"/>
      <c r="S1" s="585"/>
    </row>
    <row r="2" spans="1:20" x14ac:dyDescent="0.25">
      <c r="B2" s="59" t="s">
        <v>126</v>
      </c>
      <c r="C2" s="112">
        <v>43738</v>
      </c>
      <c r="M2" s="50"/>
      <c r="N2" s="50"/>
      <c r="P2" s="24"/>
      <c r="Q2" s="587" t="s">
        <v>165</v>
      </c>
      <c r="R2" s="587"/>
      <c r="S2" s="587"/>
    </row>
    <row r="3" spans="1:20" ht="14.4" thickBot="1" x14ac:dyDescent="0.3">
      <c r="A3" s="2" t="s">
        <v>15</v>
      </c>
      <c r="B3" s="34" t="s">
        <v>159</v>
      </c>
      <c r="C3" s="5"/>
      <c r="D3" s="5"/>
      <c r="E3" s="5"/>
      <c r="P3" s="24"/>
      <c r="Q3" s="35"/>
      <c r="R3" s="25"/>
    </row>
    <row r="4" spans="1:20" x14ac:dyDescent="0.25">
      <c r="B4" s="5" t="s">
        <v>164</v>
      </c>
      <c r="M4" s="56" t="s">
        <v>27</v>
      </c>
      <c r="N4" s="56" t="s">
        <v>27</v>
      </c>
      <c r="O4" s="56" t="s">
        <v>27</v>
      </c>
      <c r="P4" s="96"/>
      <c r="Q4" s="60" t="s">
        <v>28</v>
      </c>
      <c r="R4" s="60" t="s">
        <v>30</v>
      </c>
      <c r="S4" s="60" t="s">
        <v>22</v>
      </c>
      <c r="T4" s="4"/>
    </row>
    <row r="5" spans="1:20" ht="14.4" thickBot="1" x14ac:dyDescent="0.3">
      <c r="G5" s="113" t="s">
        <v>152</v>
      </c>
      <c r="H5" s="113" t="s">
        <v>152</v>
      </c>
      <c r="M5" s="57" t="s">
        <v>26</v>
      </c>
      <c r="N5" s="57" t="s">
        <v>25</v>
      </c>
      <c r="O5" s="57" t="s">
        <v>24</v>
      </c>
      <c r="P5" s="96"/>
      <c r="Q5" s="61" t="s">
        <v>29</v>
      </c>
      <c r="R5" s="61" t="s">
        <v>29</v>
      </c>
      <c r="S5" s="61" t="s">
        <v>29</v>
      </c>
      <c r="T5" s="4"/>
    </row>
    <row r="6" spans="1:20" ht="85.5" customHeight="1" thickBot="1" x14ac:dyDescent="0.3">
      <c r="B6" s="55" t="s">
        <v>0</v>
      </c>
      <c r="C6" s="55" t="s">
        <v>111</v>
      </c>
      <c r="D6" s="55" t="s">
        <v>94</v>
      </c>
      <c r="E6" s="55" t="s">
        <v>2</v>
      </c>
      <c r="F6" s="55" t="s">
        <v>3</v>
      </c>
      <c r="G6" s="72" t="s">
        <v>117</v>
      </c>
      <c r="H6" s="72" t="s">
        <v>118</v>
      </c>
      <c r="I6" s="72" t="s">
        <v>115</v>
      </c>
      <c r="J6" s="72" t="s">
        <v>116</v>
      </c>
      <c r="K6" s="72" t="s">
        <v>105</v>
      </c>
      <c r="L6" s="54" t="s">
        <v>4</v>
      </c>
      <c r="M6" s="58" t="s">
        <v>5</v>
      </c>
      <c r="N6" s="58" t="s">
        <v>5</v>
      </c>
      <c r="O6" s="58" t="s">
        <v>5</v>
      </c>
      <c r="P6" s="96"/>
      <c r="Q6" s="62"/>
      <c r="R6" s="67" t="s">
        <v>31</v>
      </c>
      <c r="S6" s="68" t="s">
        <v>32</v>
      </c>
    </row>
    <row r="7" spans="1:20" hidden="1" x14ac:dyDescent="0.25">
      <c r="B7" s="125"/>
      <c r="C7" s="75"/>
      <c r="D7" s="63"/>
      <c r="F7" s="2" t="s">
        <v>6</v>
      </c>
      <c r="G7" s="114">
        <v>2.7699999999999999E-2</v>
      </c>
      <c r="H7" s="114">
        <v>0.15060000000000001</v>
      </c>
      <c r="I7" s="115">
        <v>43646</v>
      </c>
      <c r="J7" s="115">
        <v>43647</v>
      </c>
      <c r="K7" s="115">
        <v>43282</v>
      </c>
      <c r="L7" s="116" t="s">
        <v>131</v>
      </c>
      <c r="M7" s="52"/>
      <c r="N7" s="47"/>
      <c r="O7" s="47"/>
      <c r="P7" s="47"/>
      <c r="Q7" s="47"/>
      <c r="R7" s="47"/>
      <c r="S7" s="48"/>
    </row>
    <row r="8" spans="1:20" ht="30" customHeight="1" x14ac:dyDescent="0.25">
      <c r="B8" s="125"/>
      <c r="C8" s="123"/>
      <c r="D8" s="63"/>
      <c r="G8" s="114"/>
      <c r="H8" s="114"/>
      <c r="I8" s="115"/>
      <c r="J8" s="115"/>
      <c r="K8" s="115"/>
      <c r="L8" s="116"/>
      <c r="M8" s="52"/>
      <c r="N8" s="47"/>
      <c r="O8" s="47">
        <f>M8+N8</f>
        <v>0</v>
      </c>
      <c r="P8" s="47"/>
      <c r="Q8" s="47"/>
      <c r="R8" s="47"/>
      <c r="S8" s="48">
        <f>Q8+R8</f>
        <v>0</v>
      </c>
    </row>
    <row r="9" spans="1:20" x14ac:dyDescent="0.25">
      <c r="G9" s="83"/>
      <c r="H9" s="83"/>
      <c r="I9" s="79"/>
      <c r="J9" s="79"/>
      <c r="K9" s="79"/>
      <c r="M9" s="19"/>
      <c r="N9" s="20"/>
      <c r="O9" s="20"/>
      <c r="P9" s="47"/>
      <c r="Q9" s="20"/>
      <c r="R9" s="20"/>
      <c r="S9" s="21"/>
    </row>
    <row r="10" spans="1:20" x14ac:dyDescent="0.25">
      <c r="C10" s="64"/>
      <c r="D10" s="64"/>
      <c r="G10" s="83"/>
      <c r="H10" s="83"/>
      <c r="I10" s="79"/>
      <c r="J10" s="79"/>
      <c r="K10" s="79" t="s">
        <v>89</v>
      </c>
      <c r="L10" s="17" t="s">
        <v>37</v>
      </c>
      <c r="M10" s="46">
        <f>SUM(M8:M8)</f>
        <v>0</v>
      </c>
      <c r="N10" s="46">
        <f>SUM(N8:N8)</f>
        <v>0</v>
      </c>
      <c r="O10" s="46">
        <f>SUM(O8:O8)</f>
        <v>0</v>
      </c>
      <c r="P10" s="46"/>
      <c r="Q10" s="46">
        <f>SUM(Q8:Q8)</f>
        <v>0</v>
      </c>
      <c r="R10" s="46">
        <f>SUM(R8:R8)</f>
        <v>0</v>
      </c>
      <c r="S10" s="18">
        <f>SUM(S8:S8)</f>
        <v>0</v>
      </c>
    </row>
    <row r="11" spans="1:20" x14ac:dyDescent="0.25">
      <c r="C11" s="64"/>
      <c r="D11" s="64"/>
      <c r="G11" s="83"/>
      <c r="H11" s="83"/>
      <c r="I11" s="79"/>
      <c r="J11" s="79"/>
      <c r="K11" s="79"/>
      <c r="L11" s="17"/>
      <c r="M11" s="46"/>
      <c r="N11" s="46"/>
      <c r="O11" s="46"/>
      <c r="P11" s="46"/>
      <c r="Q11" s="46"/>
      <c r="R11" s="46"/>
      <c r="S11" s="48"/>
    </row>
    <row r="12" spans="1:20" x14ac:dyDescent="0.25">
      <c r="C12" s="64"/>
      <c r="D12" s="64"/>
      <c r="G12" s="83"/>
      <c r="H12" s="83"/>
      <c r="I12" s="79"/>
      <c r="J12" s="79"/>
      <c r="K12" s="79"/>
      <c r="L12" s="17"/>
      <c r="M12" s="46"/>
      <c r="N12" s="46"/>
      <c r="O12" s="46"/>
      <c r="P12" s="46"/>
      <c r="Q12" s="46"/>
      <c r="R12" s="46"/>
      <c r="S12" s="48"/>
    </row>
    <row r="13" spans="1:20" x14ac:dyDescent="0.25">
      <c r="B13" s="5" t="s">
        <v>109</v>
      </c>
      <c r="C13" s="63"/>
      <c r="D13" s="63"/>
      <c r="S13" s="22"/>
    </row>
    <row r="14" spans="1:20" ht="33.75" customHeight="1" x14ac:dyDescent="0.25">
      <c r="B14" s="589" t="s">
        <v>110</v>
      </c>
      <c r="C14" s="589"/>
      <c r="D14" s="589"/>
      <c r="E14" s="589"/>
      <c r="F14" s="589"/>
      <c r="S14" s="22"/>
    </row>
    <row r="15" spans="1:20" x14ac:dyDescent="0.25">
      <c r="C15" s="63"/>
      <c r="D15" s="63"/>
      <c r="S15" s="22"/>
    </row>
    <row r="16" spans="1:20" ht="50.25" customHeight="1" x14ac:dyDescent="0.25">
      <c r="B16" s="589" t="s">
        <v>113</v>
      </c>
      <c r="C16" s="589"/>
      <c r="D16" s="589"/>
      <c r="E16" s="589"/>
      <c r="F16" s="589"/>
      <c r="S16" s="22"/>
    </row>
    <row r="17" spans="2:20" x14ac:dyDescent="0.25">
      <c r="B17" s="124"/>
      <c r="C17" s="124"/>
      <c r="D17" s="124"/>
      <c r="E17" s="124"/>
      <c r="S17" s="22"/>
    </row>
    <row r="18" spans="2:20" ht="32.25" customHeight="1" x14ac:dyDescent="0.25">
      <c r="B18" s="589" t="s">
        <v>134</v>
      </c>
      <c r="C18" s="589"/>
      <c r="D18" s="589"/>
      <c r="E18" s="589"/>
      <c r="F18" s="589"/>
      <c r="S18" s="22"/>
    </row>
    <row r="19" spans="2:20" ht="15" customHeight="1" x14ac:dyDescent="0.25">
      <c r="B19" s="590" t="s">
        <v>133</v>
      </c>
      <c r="C19" s="589"/>
      <c r="D19" s="589"/>
      <c r="E19" s="589"/>
      <c r="F19" s="589"/>
      <c r="S19" s="22"/>
    </row>
    <row r="20" spans="2:20" ht="15" customHeight="1" x14ac:dyDescent="0.25">
      <c r="B20" s="124"/>
      <c r="C20" s="124"/>
      <c r="D20" s="124"/>
      <c r="E20" s="124"/>
      <c r="S20" s="22"/>
    </row>
    <row r="21" spans="2:20" x14ac:dyDescent="0.25">
      <c r="B21" s="4" t="s">
        <v>96</v>
      </c>
      <c r="C21" s="70" t="s">
        <v>99</v>
      </c>
      <c r="D21" s="70" t="s">
        <v>100</v>
      </c>
      <c r="E21" s="124"/>
      <c r="S21" s="22"/>
    </row>
    <row r="22" spans="2:20" x14ac:dyDescent="0.25">
      <c r="B22" s="125" t="s">
        <v>98</v>
      </c>
      <c r="C22" s="63" t="s">
        <v>101</v>
      </c>
      <c r="D22" s="63" t="s">
        <v>104</v>
      </c>
      <c r="E22" s="124"/>
      <c r="S22" s="22"/>
    </row>
    <row r="23" spans="2:20" ht="15" x14ac:dyDescent="0.25">
      <c r="B23" s="120"/>
      <c r="C23" s="64"/>
      <c r="D23" s="64"/>
      <c r="S23" s="22"/>
    </row>
    <row r="24" spans="2:20" ht="14.4" x14ac:dyDescent="0.3">
      <c r="B24" s="595" t="s">
        <v>161</v>
      </c>
      <c r="C24" s="595"/>
      <c r="D24" s="595"/>
      <c r="E24" s="595"/>
      <c r="F24" s="595"/>
      <c r="G24" s="595"/>
      <c r="H24" s="595"/>
      <c r="S24" s="22"/>
    </row>
    <row r="25" spans="2:20" ht="14.4" x14ac:dyDescent="0.3">
      <c r="B25" s="127" t="s">
        <v>160</v>
      </c>
      <c r="C25" s="63"/>
      <c r="D25" s="63"/>
      <c r="S25" s="22"/>
    </row>
    <row r="26" spans="2:20" ht="14.4" x14ac:dyDescent="0.3">
      <c r="B26" s="121"/>
      <c r="C26" s="65"/>
      <c r="D26" s="65"/>
      <c r="E26" s="7"/>
      <c r="F26" s="7"/>
      <c r="G26" s="7"/>
      <c r="H26" s="7"/>
      <c r="I26" s="7"/>
      <c r="J26" s="7"/>
      <c r="K26" s="7"/>
      <c r="L26" s="7"/>
      <c r="M26" s="7"/>
      <c r="N26" s="7"/>
      <c r="O26" s="7"/>
      <c r="P26" s="7"/>
      <c r="Q26" s="7"/>
      <c r="R26" s="7"/>
      <c r="S26" s="23"/>
    </row>
    <row r="27" spans="2:20" ht="14.4" x14ac:dyDescent="0.3">
      <c r="B27" s="117"/>
      <c r="C27" s="64"/>
      <c r="D27" s="64"/>
      <c r="Q27" s="44" t="s">
        <v>80</v>
      </c>
      <c r="R27" s="37"/>
      <c r="S27" s="107"/>
    </row>
    <row r="28" spans="2:20" ht="15" customHeight="1" x14ac:dyDescent="0.25">
      <c r="B28" s="13" t="s">
        <v>38</v>
      </c>
      <c r="C28" s="126" t="s">
        <v>1</v>
      </c>
      <c r="D28" s="126"/>
      <c r="E28" s="126" t="s">
        <v>33</v>
      </c>
      <c r="F28" s="126" t="s">
        <v>34</v>
      </c>
      <c r="G28" s="126"/>
      <c r="H28" s="126"/>
      <c r="I28" s="126"/>
      <c r="J28" s="126"/>
      <c r="K28" s="126"/>
      <c r="L28" s="126" t="s">
        <v>35</v>
      </c>
      <c r="M28" s="126" t="s">
        <v>36</v>
      </c>
      <c r="N28" s="36"/>
      <c r="O28" s="36"/>
      <c r="P28" s="36"/>
      <c r="Q28" s="41" t="s">
        <v>79</v>
      </c>
      <c r="R28" s="39"/>
      <c r="S28" s="40"/>
      <c r="T28" s="38"/>
    </row>
    <row r="29" spans="2:20" ht="15" customHeight="1" x14ac:dyDescent="0.25">
      <c r="B29" s="45"/>
      <c r="C29" s="96"/>
      <c r="D29" s="96"/>
      <c r="E29" s="96"/>
      <c r="F29" s="96"/>
      <c r="G29" s="96"/>
      <c r="H29" s="96"/>
      <c r="I29" s="96"/>
      <c r="J29" s="96"/>
      <c r="K29" s="96"/>
      <c r="L29" s="96"/>
      <c r="M29" s="96"/>
      <c r="N29" s="35"/>
      <c r="O29" s="35"/>
      <c r="P29" s="35"/>
      <c r="T29" s="38"/>
    </row>
    <row r="30" spans="2:20" ht="15" customHeight="1" x14ac:dyDescent="0.25">
      <c r="B30" s="45"/>
      <c r="C30" s="96"/>
      <c r="D30" s="96"/>
      <c r="E30" s="96"/>
      <c r="F30" s="96"/>
      <c r="G30" s="96"/>
      <c r="H30" s="96"/>
      <c r="I30" s="96"/>
      <c r="J30" s="96"/>
      <c r="K30" s="96"/>
      <c r="L30" s="96"/>
      <c r="M30" s="96"/>
      <c r="N30" s="35"/>
      <c r="O30" s="35"/>
      <c r="P30" s="35"/>
      <c r="Q30" s="44"/>
      <c r="R30" s="37"/>
      <c r="S30" s="37"/>
      <c r="T30" s="38"/>
    </row>
    <row r="31" spans="2:20" x14ac:dyDescent="0.25">
      <c r="B31" s="8"/>
      <c r="C31" s="96"/>
      <c r="D31" s="96"/>
      <c r="E31" s="96"/>
      <c r="R31" s="38"/>
      <c r="S31" s="38"/>
      <c r="T31" s="38"/>
    </row>
    <row r="32" spans="2:20" x14ac:dyDescent="0.25">
      <c r="B32" s="9"/>
      <c r="C32" s="10"/>
      <c r="D32" s="10"/>
      <c r="E32" s="31"/>
      <c r="F32" s="11"/>
      <c r="G32" s="11"/>
      <c r="H32" s="11"/>
      <c r="I32" s="11"/>
      <c r="J32" s="11"/>
      <c r="K32" s="11"/>
      <c r="L32" s="12"/>
      <c r="M32" s="16"/>
      <c r="N32" s="14"/>
      <c r="O32" s="14"/>
      <c r="P32" s="14"/>
    </row>
    <row r="33" spans="2:16" x14ac:dyDescent="0.25">
      <c r="B33" s="9"/>
      <c r="C33" s="10"/>
      <c r="D33" s="10"/>
      <c r="E33" s="31"/>
      <c r="F33" s="11"/>
      <c r="G33" s="11"/>
      <c r="H33" s="11"/>
      <c r="I33" s="11"/>
      <c r="J33" s="11"/>
      <c r="K33" s="11"/>
      <c r="L33" s="12"/>
      <c r="M33" s="16"/>
      <c r="N33" s="14"/>
      <c r="O33" s="14"/>
      <c r="P33" s="14"/>
    </row>
    <row r="34" spans="2:16" x14ac:dyDescent="0.25">
      <c r="B34" s="9"/>
      <c r="C34" s="10"/>
      <c r="D34" s="10"/>
      <c r="E34" s="31"/>
      <c r="F34" s="11"/>
      <c r="G34" s="11"/>
      <c r="H34" s="11"/>
      <c r="I34" s="11"/>
      <c r="J34" s="11"/>
      <c r="K34" s="11"/>
      <c r="L34" s="12"/>
      <c r="M34" s="16"/>
      <c r="N34" s="14"/>
      <c r="O34" s="14"/>
      <c r="P34" s="14"/>
    </row>
    <row r="35" spans="2:16" x14ac:dyDescent="0.25">
      <c r="B35" s="9"/>
      <c r="C35" s="10"/>
      <c r="D35" s="10"/>
      <c r="E35" s="31"/>
      <c r="F35" s="11"/>
      <c r="G35" s="11"/>
      <c r="H35" s="11"/>
      <c r="I35" s="11"/>
      <c r="J35" s="11"/>
      <c r="K35" s="11"/>
      <c r="L35" s="12"/>
      <c r="M35" s="16"/>
      <c r="N35" s="14"/>
      <c r="O35" s="14"/>
      <c r="P35" s="14"/>
    </row>
  </sheetData>
  <mergeCells count="7">
    <mergeCell ref="B19:F19"/>
    <mergeCell ref="B24:H24"/>
    <mergeCell ref="Q1:S1"/>
    <mergeCell ref="Q2:S2"/>
    <mergeCell ref="B14:F14"/>
    <mergeCell ref="B16:F16"/>
    <mergeCell ref="B18:F18"/>
  </mergeCells>
  <hyperlinks>
    <hyperlink ref="B19" r:id="rId1" xr:uid="{00000000-0004-0000-3100-000000000000}"/>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49</vt:i4>
      </vt:variant>
    </vt:vector>
  </HeadingPairs>
  <TitlesOfParts>
    <vt:vector size="98" baseType="lpstr">
      <vt:lpstr>#1461 Inlet Grove Comm HS </vt:lpstr>
      <vt:lpstr>#1571 South Tech Charter Acad</vt:lpstr>
      <vt:lpstr>#1571 South Tech Academy</vt:lpstr>
      <vt:lpstr>#2521 Ed Venture </vt:lpstr>
      <vt:lpstr>#2531 Potentials </vt:lpstr>
      <vt:lpstr>#2791 The Learning Center @ Els</vt:lpstr>
      <vt:lpstr>#2801 PB Maritime Acad Elem</vt:lpstr>
      <vt:lpstr>#2911 Western Academy</vt:lpstr>
      <vt:lpstr>#2941 Palm Beach School Autism </vt:lpstr>
      <vt:lpstr>#3083 The Learning Acad @ Els </vt:lpstr>
      <vt:lpstr>#3345 Career Academy of the PB </vt:lpstr>
      <vt:lpstr>#3381 Imagine Schools </vt:lpstr>
      <vt:lpstr>#3382 Glades Academy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 Acd </vt:lpstr>
      <vt:lpstr>#3924 PB Maritime Acd Second </vt:lpstr>
      <vt:lpstr>#3941 Ben Gamla </vt:lpstr>
      <vt:lpstr>#3961 Gardens Schl Tech Arts</vt:lpstr>
      <vt:lpstr>#3971 Palm Beach Preparatory  </vt:lpstr>
      <vt:lpstr>#4001 Renaissance CS @ Well</vt:lpstr>
      <vt:lpstr>#4002 Renaissance CS @ Summit </vt:lpstr>
      <vt:lpstr>#4012 Somerset Canyons Middle  </vt:lpstr>
      <vt:lpstr>#4013 Somerset Acad Canyons HS </vt:lpstr>
      <vt:lpstr>#4020 Franklin Acd Boynton Bch </vt:lpstr>
      <vt:lpstr>#4030 Olympus International Acd</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Acd N</vt:lpstr>
      <vt:lpstr>#4090 SLAM MS</vt:lpstr>
      <vt:lpstr>#4091 Somerset Acd Lakes</vt:lpstr>
      <vt:lpstr>#4100 ConnectionsEd.CenterPB</vt:lpstr>
      <vt:lpstr>#4102 Bridge Prep Academy</vt:lpstr>
      <vt:lpstr>#4103 SLAM Boca MiddleHigh</vt:lpstr>
      <vt:lpstr>#4111 SLAM HS PB</vt:lpstr>
      <vt:lpstr>#4131 Somerset Academy Well HS</vt:lpstr>
      <vt:lpstr>#4121 South Tech Success</vt:lpstr>
      <vt:lpstr>' #3431 Renaissance CS @ WPB'!Print_Area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PB Maritime Acad Elem'!Print_Area</vt:lpstr>
      <vt:lpstr>'#2911 Western Academy'!Print_Area</vt:lpstr>
      <vt:lpstr>'#2941 Palm Beach School Autism '!Print_Area</vt:lpstr>
      <vt:lpstr>'#3083 The Learning Acad @ Els '!Print_Area</vt:lpstr>
      <vt:lpstr>'#3345 Career Academy of the PB '!Print_Area</vt:lpstr>
      <vt:lpstr>'#3381 Imagine Schools '!Print_Area</vt:lpstr>
      <vt:lpstr>'#3382 Glades Academy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 Acd '!Print_Area</vt:lpstr>
      <vt:lpstr>'#3924 PB Maritime Acd Second '!Print_Area</vt:lpstr>
      <vt:lpstr>'#3941 Ben Gamla '!Print_Area</vt:lpstr>
      <vt:lpstr>'#3961 Gardens Schl Tech Arts'!Print_Area</vt:lpstr>
      <vt:lpstr>'#3971 Palm Beach Preparatory  '!Print_Area</vt:lpstr>
      <vt:lpstr>'#4001 Renaissance CS @ Well'!Print_Area</vt:lpstr>
      <vt:lpstr>'#4002 Renaissance CS @ Summit '!Print_Area</vt:lpstr>
      <vt:lpstr>'#4012 Somerset Canyons Middle  '!Print_Area</vt:lpstr>
      <vt:lpstr>'#4013 Somerset Acad Canyons HS '!Print_Area</vt:lpstr>
      <vt:lpstr>'#4020 Franklin Acd Boynton Bch '!Print_Area</vt:lpstr>
      <vt:lpstr>'#4030 Olympus International Acd'!Print_Area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Acd N'!Print_Area</vt:lpstr>
      <vt:lpstr>'#4090 SLAM MS'!Print_Area</vt:lpstr>
      <vt:lpstr>'#4091 Somerset Acd Lakes'!Print_Area</vt:lpstr>
      <vt:lpstr>'#4100 ConnectionsEd.CenterPB'!Print_Area</vt:lpstr>
      <vt:lpstr>'#4102 Bridge Prep Academy'!Print_Area</vt:lpstr>
      <vt:lpstr>'#4103 SLAM Boca MiddleHigh'!Print_Area</vt:lpstr>
      <vt:lpstr>'#4111 SLAM HS PB'!Print_Area</vt:lpstr>
      <vt:lpstr>'#4121 South Tech Success'!Print_Area</vt:lpstr>
      <vt:lpstr>'#4131 Somerset Academy Well HS'!Print_Area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Stefanie Johnson</cp:lastModifiedBy>
  <cp:lastPrinted>2019-07-10T18:56:18Z</cp:lastPrinted>
  <dcterms:created xsi:type="dcterms:W3CDTF">2009-12-03T15:07:28Z</dcterms:created>
  <dcterms:modified xsi:type="dcterms:W3CDTF">2024-09-24T14:31:14Z</dcterms:modified>
</cp:coreProperties>
</file>